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9516" windowHeight="5136" activeTab="3"/>
  </bookViews>
  <sheets>
    <sheet name="datos iniciales" sheetId="9" r:id="rId1"/>
    <sheet name="borrador" sheetId="10" r:id="rId2"/>
    <sheet name="simulaciones" sheetId="1" r:id="rId3"/>
    <sheet name="eleccion alternativa" sheetId="3" r:id="rId4"/>
  </sheets>
  <definedNames>
    <definedName name="_xlnm.Print_Area" localSheetId="3">'eleccion alternativa'!$A$1:$J$34</definedName>
    <definedName name="_xlnm.Print_Area" localSheetId="2">simulaciones!$A$1:$W$43</definedName>
    <definedName name="_xlnm.Print_Titles" localSheetId="2">simulaciones!$1:$4</definedName>
  </definedNames>
  <calcPr calcId="125725"/>
</workbook>
</file>

<file path=xl/calcChain.xml><?xml version="1.0" encoding="utf-8"?>
<calcChain xmlns="http://schemas.openxmlformats.org/spreadsheetml/2006/main">
  <c r="M52" i="1"/>
  <c r="G47"/>
  <c r="B12" i="3"/>
  <c r="S59" i="1"/>
  <c r="U64"/>
  <c r="S64"/>
  <c r="Q64"/>
  <c r="O64"/>
  <c r="M64"/>
  <c r="K64"/>
  <c r="I64"/>
  <c r="G64"/>
  <c r="E64"/>
  <c r="C64"/>
  <c r="Q59"/>
  <c r="O59"/>
  <c r="M59"/>
  <c r="K59"/>
  <c r="I59"/>
  <c r="G59"/>
  <c r="E59"/>
  <c r="C59"/>
  <c r="K54"/>
  <c r="I54"/>
  <c r="G54"/>
  <c r="E54"/>
  <c r="C54"/>
  <c r="E49"/>
  <c r="C49"/>
  <c r="C44"/>
  <c r="D43"/>
  <c r="C43"/>
  <c r="C58" s="1"/>
  <c r="B11" i="3"/>
  <c r="F43" i="1"/>
  <c r="F44" s="1"/>
  <c r="G43"/>
  <c r="K62" s="1"/>
  <c r="K63" s="1"/>
  <c r="H43"/>
  <c r="H44" s="1"/>
  <c r="I43"/>
  <c r="O62" s="1"/>
  <c r="O63" s="1"/>
  <c r="J43"/>
  <c r="J44" s="1"/>
  <c r="K43"/>
  <c r="K44" s="1"/>
  <c r="L43"/>
  <c r="L44" s="1"/>
  <c r="M43"/>
  <c r="M44" s="1"/>
  <c r="N43"/>
  <c r="N44" s="1"/>
  <c r="O43"/>
  <c r="O44" s="1"/>
  <c r="P43"/>
  <c r="P44" s="1"/>
  <c r="Q43"/>
  <c r="Q44" s="1"/>
  <c r="R43"/>
  <c r="R44" s="1"/>
  <c r="S43"/>
  <c r="S44" s="1"/>
  <c r="T43"/>
  <c r="T44" s="1"/>
  <c r="U43"/>
  <c r="U44" s="1"/>
  <c r="V43"/>
  <c r="V44" s="1"/>
  <c r="W42"/>
  <c r="E43"/>
  <c r="G62" s="1"/>
  <c r="G63" s="1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B13" i="3" l="1"/>
  <c r="G44" i="1"/>
  <c r="E47"/>
  <c r="E48" s="1"/>
  <c r="D44"/>
  <c r="I44"/>
  <c r="E44"/>
  <c r="G48"/>
  <c r="S62"/>
  <c r="S63" s="1"/>
  <c r="Q62"/>
  <c r="Q63" s="1"/>
  <c r="I57"/>
  <c r="I58" s="1"/>
  <c r="G52"/>
  <c r="G53" s="1"/>
  <c r="I62"/>
  <c r="I63" s="1"/>
  <c r="K52"/>
  <c r="K53" s="1"/>
  <c r="E62"/>
  <c r="E63" s="1"/>
  <c r="M57"/>
  <c r="M58" s="1"/>
  <c r="U62"/>
  <c r="U63" s="1"/>
  <c r="C52"/>
  <c r="C53" s="1"/>
  <c r="M53"/>
  <c r="M54" s="1"/>
  <c r="I52"/>
  <c r="I53" s="1"/>
  <c r="G57"/>
  <c r="G58" s="1"/>
  <c r="K57"/>
  <c r="K58" s="1"/>
  <c r="O57"/>
  <c r="O58" s="1"/>
  <c r="S57"/>
  <c r="S58" s="1"/>
  <c r="C57"/>
  <c r="C47"/>
  <c r="C48" s="1"/>
  <c r="W43"/>
  <c r="M62"/>
  <c r="M63" s="1"/>
  <c r="C62"/>
  <c r="C63" s="1"/>
  <c r="E52"/>
  <c r="E53" s="1"/>
  <c r="E57"/>
  <c r="E58" s="1"/>
  <c r="Q57"/>
  <c r="Q58" s="1"/>
  <c r="I47" l="1"/>
  <c r="G49"/>
  <c r="B17" i="3"/>
  <c r="B19" s="1"/>
  <c r="B15"/>
  <c r="W44" i="1"/>
  <c r="F3" i="3"/>
  <c r="I48" i="1"/>
  <c r="I49" s="1"/>
  <c r="D3" i="3"/>
  <c r="D7" s="1"/>
  <c r="D8" s="1"/>
  <c r="E3"/>
  <c r="E7" s="1"/>
  <c r="E8" s="1"/>
  <c r="F11" l="1"/>
  <c r="F7"/>
  <c r="F8" s="1"/>
  <c r="F4"/>
  <c r="F6" s="1"/>
  <c r="C3"/>
  <c r="C5"/>
  <c r="E5"/>
  <c r="F5"/>
  <c r="E4"/>
  <c r="E6" s="1"/>
  <c r="E11"/>
  <c r="D4"/>
  <c r="D6" s="1"/>
  <c r="D11"/>
  <c r="D5"/>
  <c r="C11" l="1"/>
  <c r="C7"/>
  <c r="C8" s="1"/>
  <c r="E13"/>
  <c r="E15" s="1"/>
  <c r="E17" s="1"/>
  <c r="E19" s="1"/>
  <c r="E12"/>
  <c r="F12"/>
  <c r="F13" s="1"/>
  <c r="F15" s="1"/>
  <c r="F17" s="1"/>
  <c r="F19" s="1"/>
  <c r="D13"/>
  <c r="D15" s="1"/>
  <c r="D17" s="1"/>
  <c r="D19" s="1"/>
  <c r="D12"/>
  <c r="C4"/>
  <c r="C6" s="1"/>
  <c r="C12" l="1"/>
  <c r="C13" s="1"/>
  <c r="C15" s="1"/>
  <c r="C17" s="1"/>
  <c r="C19" s="1"/>
</calcChain>
</file>

<file path=xl/sharedStrings.xml><?xml version="1.0" encoding="utf-8"?>
<sst xmlns="http://schemas.openxmlformats.org/spreadsheetml/2006/main" count="317" uniqueCount="162">
  <si>
    <t>Manipulaciones (nº de veces que se ha pedido una referencia)</t>
  </si>
  <si>
    <t>código</t>
  </si>
  <si>
    <t>descripción</t>
  </si>
  <si>
    <t>a22</t>
  </si>
  <si>
    <t>sargento 80 cms</t>
  </si>
  <si>
    <t>total veces</t>
  </si>
  <si>
    <t>a23</t>
  </si>
  <si>
    <t>torniquete 80 cms</t>
  </si>
  <si>
    <t>a26</t>
  </si>
  <si>
    <t>a27</t>
  </si>
  <si>
    <t>a30</t>
  </si>
  <si>
    <t>a40</t>
  </si>
  <si>
    <t>a50</t>
  </si>
  <si>
    <t>a200</t>
  </si>
  <si>
    <t>a11</t>
  </si>
  <si>
    <t>a80</t>
  </si>
  <si>
    <t>a15</t>
  </si>
  <si>
    <t>a25</t>
  </si>
  <si>
    <t>a31</t>
  </si>
  <si>
    <t>a35</t>
  </si>
  <si>
    <t>a41</t>
  </si>
  <si>
    <t>a45</t>
  </si>
  <si>
    <t>a51</t>
  </si>
  <si>
    <t>a70</t>
  </si>
  <si>
    <t>a90</t>
  </si>
  <si>
    <t>a100</t>
  </si>
  <si>
    <t>a120</t>
  </si>
  <si>
    <t>a125</t>
  </si>
  <si>
    <t>a130</t>
  </si>
  <si>
    <t>a135</t>
  </si>
  <si>
    <t>a141</t>
  </si>
  <si>
    <t>a152</t>
  </si>
  <si>
    <t>a160</t>
  </si>
  <si>
    <t>a170</t>
  </si>
  <si>
    <t>a180</t>
  </si>
  <si>
    <t>a190</t>
  </si>
  <si>
    <t>a301</t>
  </si>
  <si>
    <t>a310</t>
  </si>
  <si>
    <t>a320</t>
  </si>
  <si>
    <t>a330</t>
  </si>
  <si>
    <t>a340</t>
  </si>
  <si>
    <t>a350</t>
  </si>
  <si>
    <t>sargento 82 cms</t>
  </si>
  <si>
    <t>torniquete 90 cms</t>
  </si>
  <si>
    <t>arco sierra 130 cm</t>
  </si>
  <si>
    <t>torniquete 140 cms</t>
  </si>
  <si>
    <t>torniquete 150 cms</t>
  </si>
  <si>
    <t>sargento 95 cms</t>
  </si>
  <si>
    <t>sargento 90 cms</t>
  </si>
  <si>
    <t>torniquete 40 cms</t>
  </si>
  <si>
    <t>torniquete 99 cms</t>
  </si>
  <si>
    <t>sargento 75 cms</t>
  </si>
  <si>
    <t>torniquete 30 cm</t>
  </si>
  <si>
    <t>sargento nº 3</t>
  </si>
  <si>
    <t>sargento 40 cms</t>
  </si>
  <si>
    <t>torniquete 45 cms</t>
  </si>
  <si>
    <t>torniquete 100 cms</t>
  </si>
  <si>
    <t>sargento 70 cms</t>
  </si>
  <si>
    <t>torquite 85 cms</t>
  </si>
  <si>
    <t>sargento 20 cms</t>
  </si>
  <si>
    <t>sargento 30 cms</t>
  </si>
  <si>
    <t>sargento 65 cms</t>
  </si>
  <si>
    <t>torniquete 105 cms</t>
  </si>
  <si>
    <t>arco 50 cms</t>
  </si>
  <si>
    <t>arco 60 cms</t>
  </si>
  <si>
    <t>arco 70 cms</t>
  </si>
  <si>
    <t>arco 80 cms</t>
  </si>
  <si>
    <t>sargento 102 cms</t>
  </si>
  <si>
    <t>sargento 103 cms</t>
  </si>
  <si>
    <t>varilla 5-100</t>
  </si>
  <si>
    <t>varilla 10-90</t>
  </si>
  <si>
    <t>varilla 15-80</t>
  </si>
  <si>
    <t>varilla 15-90</t>
  </si>
  <si>
    <t>varilla 10-100</t>
  </si>
  <si>
    <t>arco muelle 40 cm</t>
  </si>
  <si>
    <t>veces</t>
  </si>
  <si>
    <t>unidades</t>
  </si>
  <si>
    <t xml:space="preserve">cuántas veces se han pedido estas unidades ( &gt; 50 se equipara a 70) </t>
  </si>
  <si>
    <t xml:space="preserve"> </t>
  </si>
  <si>
    <t>granel</t>
  </si>
  <si>
    <t>cajas de 4</t>
  </si>
  <si>
    <t>cajas de 6</t>
  </si>
  <si>
    <t>cajas de 10</t>
  </si>
  <si>
    <t>cajas de 12</t>
  </si>
  <si>
    <t>cajas</t>
  </si>
  <si>
    <t>% envasado s/total</t>
  </si>
  <si>
    <t>8 -- 12</t>
  </si>
  <si>
    <t>12 -- 18</t>
  </si>
  <si>
    <t>20 -- 30</t>
  </si>
  <si>
    <t>24 -- 36</t>
  </si>
  <si>
    <t>caja 4</t>
  </si>
  <si>
    <t>caja 6</t>
  </si>
  <si>
    <t>caja 10</t>
  </si>
  <si>
    <t>caja 12</t>
  </si>
  <si>
    <t>hora M.O.</t>
  </si>
  <si>
    <t>item</t>
  </si>
  <si>
    <t>Cajas 4</t>
  </si>
  <si>
    <t>sobrantes 2</t>
  </si>
  <si>
    <t>sobrantes  1</t>
  </si>
  <si>
    <t>sobrantes  3</t>
  </si>
  <si>
    <t>Cajas 6</t>
  </si>
  <si>
    <t>sobrantes 4</t>
  </si>
  <si>
    <t>sobrantes 5</t>
  </si>
  <si>
    <t>cajas 10</t>
  </si>
  <si>
    <t>% unidades s/total</t>
  </si>
  <si>
    <t>sobrantes 6</t>
  </si>
  <si>
    <t>sobrantes 7</t>
  </si>
  <si>
    <t>sobrantes 8</t>
  </si>
  <si>
    <t>cajas 12</t>
  </si>
  <si>
    <t>sobrantes 10</t>
  </si>
  <si>
    <t>costo unitario (€)</t>
  </si>
  <si>
    <t>COMPARACIÓN ALTERNATIVAS</t>
  </si>
  <si>
    <t>Embalado (Unidades / caja)</t>
  </si>
  <si>
    <t xml:space="preserve">almacén  </t>
  </si>
  <si>
    <t>segundos embalado por pieza</t>
  </si>
  <si>
    <t xml:space="preserve">producción  </t>
  </si>
  <si>
    <t>Picking: unidades, tiempo (horas), costo (€)</t>
  </si>
  <si>
    <t>Peso cajas (kg)</t>
  </si>
  <si>
    <t>Horquilla: mínimo - máximo</t>
  </si>
  <si>
    <t>costo picking</t>
  </si>
  <si>
    <t>costo cajas</t>
  </si>
  <si>
    <t>costo total (semestre)</t>
  </si>
  <si>
    <t>costo total (año)</t>
  </si>
  <si>
    <t>ahorro (€) según opciones</t>
  </si>
  <si>
    <t>Tiempo unitario picking (sg)</t>
  </si>
  <si>
    <t>DATOS INICIALES  Y SIMULACIONES (EN TABLAS INFERIORES DE ESTA HOJA)</t>
  </si>
  <si>
    <t>toal unidades</t>
  </si>
  <si>
    <t>totales</t>
  </si>
  <si>
    <t>costo tiempo en embalar</t>
  </si>
  <si>
    <t xml:space="preserve">Celda </t>
  </si>
  <si>
    <t>2 unidades</t>
  </si>
  <si>
    <t>3 unidades</t>
  </si>
  <si>
    <t>4 unidades</t>
  </si>
  <si>
    <t>5 unidades</t>
  </si>
  <si>
    <t>6 unidades</t>
  </si>
  <si>
    <t>7 unidades</t>
  </si>
  <si>
    <t>8 unidades</t>
  </si>
  <si>
    <t>10 unidades</t>
  </si>
  <si>
    <t>12 unidades</t>
  </si>
  <si>
    <t>14 unidades</t>
  </si>
  <si>
    <t>16 unidades</t>
  </si>
  <si>
    <t>18 unidades</t>
  </si>
  <si>
    <t>20 unidades</t>
  </si>
  <si>
    <t>23 unidades</t>
  </si>
  <si>
    <t>26 unidades</t>
  </si>
  <si>
    <t>30   unidades</t>
  </si>
  <si>
    <t>40 unidades</t>
  </si>
  <si>
    <t>50 unidades</t>
  </si>
  <si>
    <t>&gt;50 unidades</t>
  </si>
  <si>
    <t>1 unidad</t>
  </si>
  <si>
    <t>número de veces que han pedido 1 unidad, 2 unidades…18 unidades…50 unidades</t>
  </si>
  <si>
    <r>
      <t xml:space="preserve">Manipulaciones                                 </t>
    </r>
    <r>
      <rPr>
        <sz val="12"/>
        <rFont val="Calibri"/>
        <family val="2"/>
        <scheme val="minor"/>
      </rPr>
      <t xml:space="preserve"> (composición de los pedidos a nivel de producto)</t>
    </r>
  </si>
  <si>
    <r>
      <t xml:space="preserve">cabeceras  de columna:                     </t>
    </r>
    <r>
      <rPr>
        <sz val="12"/>
        <rFont val="Calibri"/>
        <family val="2"/>
        <scheme val="minor"/>
      </rPr>
      <t>indica el tamaño del pedido en unidades</t>
    </r>
  </si>
  <si>
    <r>
      <t xml:space="preserve">Período;                                              </t>
    </r>
    <r>
      <rPr>
        <sz val="12"/>
        <rFont val="Calibri"/>
        <family val="2"/>
        <scheme val="minor"/>
      </rPr>
      <t xml:space="preserve">julio-diciembre </t>
    </r>
    <r>
      <rPr>
        <b/>
        <sz val="12"/>
        <rFont val="Calibri"/>
        <family val="2"/>
        <scheme val="minor"/>
      </rPr>
      <t xml:space="preserve"> </t>
    </r>
  </si>
  <si>
    <t xml:space="preserve">Período : julio-diciembre  </t>
  </si>
  <si>
    <r>
      <t>A</t>
    </r>
    <r>
      <rPr>
        <b/>
        <sz val="9"/>
        <rFont val="Calibri"/>
        <family val="2"/>
        <scheme val="minor"/>
      </rPr>
      <t>ij</t>
    </r>
  </si>
  <si>
    <t>unidades en cajas '4'</t>
  </si>
  <si>
    <t>unidades en cajas '6'</t>
  </si>
  <si>
    <t>unidades en cajas '10'</t>
  </si>
  <si>
    <t>unidades en cajas '12'</t>
  </si>
  <si>
    <t>tiempo en horas</t>
  </si>
  <si>
    <t>tiempo picking en horas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</si>
</sst>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DFF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1" fillId="2" borderId="0" xfId="0" applyFont="1" applyFill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wrapText="1"/>
    </xf>
    <xf numFmtId="16" fontId="2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3" fontId="4" fillId="0" borderId="0" xfId="0" applyNumberFormat="1" applyFon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4" fontId="5" fillId="0" borderId="0" xfId="0" applyNumberFormat="1" applyFont="1"/>
    <xf numFmtId="3" fontId="4" fillId="0" borderId="0" xfId="0" applyNumberFormat="1" applyFont="1" applyAlignment="1">
      <alignment wrapText="1"/>
    </xf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left"/>
    </xf>
    <xf numFmtId="0" fontId="4" fillId="3" borderId="1" xfId="0" applyFont="1" applyFill="1" applyBorder="1" applyAlignment="1">
      <alignment horizontal="center" vertical="distributed" wrapText="1"/>
    </xf>
    <xf numFmtId="0" fontId="4" fillId="3" borderId="1" xfId="0" applyFont="1" applyFill="1" applyBorder="1" applyAlignment="1">
      <alignment horizontal="left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0" fontId="4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4" fillId="3" borderId="2" xfId="0" applyFont="1" applyFill="1" applyBorder="1" applyAlignment="1">
      <alignment horizontal="center" vertical="distributed" wrapText="1"/>
    </xf>
    <xf numFmtId="0" fontId="4" fillId="3" borderId="3" xfId="0" applyFont="1" applyFill="1" applyBorder="1" applyAlignment="1">
      <alignment horizontal="center" vertical="distributed" wrapText="1"/>
    </xf>
    <xf numFmtId="0" fontId="4" fillId="3" borderId="4" xfId="0" applyFont="1" applyFill="1" applyBorder="1" applyAlignment="1">
      <alignment horizontal="center" vertical="distributed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workbookViewId="0">
      <pane ySplit="5" topLeftCell="A6" activePane="bottomLeft" state="frozen"/>
      <selection pane="bottomLeft" activeCell="I2" sqref="I2"/>
    </sheetView>
  </sheetViews>
  <sheetFormatPr baseColWidth="10" defaultColWidth="11.44140625" defaultRowHeight="15.6"/>
  <cols>
    <col min="1" max="1" width="11.44140625" style="3"/>
    <col min="2" max="2" width="23.33203125" style="3" customWidth="1"/>
    <col min="3" max="3" width="9" style="3" customWidth="1"/>
    <col min="4" max="21" width="11.109375" style="3" customWidth="1"/>
    <col min="22" max="22" width="10.6640625" style="3" customWidth="1"/>
    <col min="23" max="16384" width="11.44140625" style="3"/>
  </cols>
  <sheetData>
    <row r="1" spans="1:22" s="2" customFormat="1">
      <c r="A1" s="30" t="s">
        <v>151</v>
      </c>
      <c r="B1" s="30"/>
      <c r="C1" s="30"/>
      <c r="D1" s="30"/>
      <c r="E1" s="30"/>
      <c r="F1" s="30"/>
      <c r="G1" s="30"/>
      <c r="H1" s="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2" customFormat="1">
      <c r="A2" s="1" t="s">
        <v>153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78</v>
      </c>
      <c r="P2" s="1"/>
      <c r="Q2" s="1"/>
      <c r="R2" s="1"/>
      <c r="S2" s="1"/>
      <c r="T2" s="1"/>
      <c r="U2" s="1"/>
      <c r="V2" s="1"/>
    </row>
    <row r="3" spans="1:22" ht="13.95" customHeight="1">
      <c r="A3" s="30" t="s">
        <v>152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ht="13.95" customHeight="1">
      <c r="A4" s="15" t="s">
        <v>129</v>
      </c>
      <c r="B4" s="25" t="s">
        <v>155</v>
      </c>
      <c r="C4" s="14" t="s">
        <v>150</v>
      </c>
      <c r="D4" s="14"/>
      <c r="E4" s="14"/>
      <c r="F4" s="14"/>
      <c r="G4" s="14"/>
      <c r="H4" s="14"/>
      <c r="I4" s="14"/>
      <c r="J4" s="14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ht="29.25" customHeight="1">
      <c r="A5" s="1" t="s">
        <v>1</v>
      </c>
      <c r="B5" s="1" t="s">
        <v>2</v>
      </c>
      <c r="C5" s="13" t="s">
        <v>149</v>
      </c>
      <c r="D5" s="13" t="s">
        <v>130</v>
      </c>
      <c r="E5" s="13" t="s">
        <v>131</v>
      </c>
      <c r="F5" s="13" t="s">
        <v>132</v>
      </c>
      <c r="G5" s="13" t="s">
        <v>133</v>
      </c>
      <c r="H5" s="13" t="s">
        <v>134</v>
      </c>
      <c r="I5" s="13" t="s">
        <v>135</v>
      </c>
      <c r="J5" s="13" t="s">
        <v>136</v>
      </c>
      <c r="K5" s="13" t="s">
        <v>137</v>
      </c>
      <c r="L5" s="13" t="s">
        <v>138</v>
      </c>
      <c r="M5" s="13" t="s">
        <v>139</v>
      </c>
      <c r="N5" s="13" t="s">
        <v>140</v>
      </c>
      <c r="O5" s="13" t="s">
        <v>141</v>
      </c>
      <c r="P5" s="13" t="s">
        <v>142</v>
      </c>
      <c r="Q5" s="13" t="s">
        <v>143</v>
      </c>
      <c r="R5" s="13" t="s">
        <v>144</v>
      </c>
      <c r="S5" s="13" t="s">
        <v>145</v>
      </c>
      <c r="T5" s="13" t="s">
        <v>146</v>
      </c>
      <c r="U5" s="13" t="s">
        <v>147</v>
      </c>
      <c r="V5" s="13" t="s">
        <v>148</v>
      </c>
    </row>
    <row r="6" spans="1:22">
      <c r="A6" s="4" t="s">
        <v>3</v>
      </c>
      <c r="B6" s="4" t="s">
        <v>4</v>
      </c>
      <c r="C6" s="4">
        <v>26</v>
      </c>
      <c r="D6" s="4">
        <v>0</v>
      </c>
      <c r="E6" s="4">
        <v>0</v>
      </c>
      <c r="F6" s="4">
        <v>0</v>
      </c>
      <c r="G6" s="4">
        <v>109</v>
      </c>
      <c r="H6" s="4">
        <v>63</v>
      </c>
      <c r="I6" s="4">
        <v>0</v>
      </c>
      <c r="J6" s="4">
        <v>0</v>
      </c>
      <c r="K6" s="4">
        <v>81</v>
      </c>
      <c r="L6" s="4">
        <v>0</v>
      </c>
      <c r="M6" s="4">
        <v>0</v>
      </c>
      <c r="N6" s="4">
        <v>0</v>
      </c>
      <c r="O6" s="4">
        <v>0</v>
      </c>
      <c r="P6" s="4">
        <v>27</v>
      </c>
      <c r="Q6" s="4">
        <v>0</v>
      </c>
      <c r="R6" s="4">
        <v>27</v>
      </c>
      <c r="S6" s="4">
        <v>0</v>
      </c>
      <c r="T6" s="4">
        <v>27</v>
      </c>
      <c r="U6" s="4">
        <v>0</v>
      </c>
      <c r="V6" s="4">
        <v>27</v>
      </c>
    </row>
    <row r="7" spans="1:22">
      <c r="A7" s="4" t="s">
        <v>6</v>
      </c>
      <c r="B7" s="4" t="s">
        <v>7</v>
      </c>
      <c r="C7" s="4">
        <v>27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</row>
    <row r="8" spans="1:22">
      <c r="A8" s="4" t="s">
        <v>8</v>
      </c>
      <c r="B8" s="4" t="s">
        <v>42</v>
      </c>
      <c r="C8" s="4">
        <v>0</v>
      </c>
      <c r="D8" s="4">
        <v>0</v>
      </c>
      <c r="E8" s="4">
        <v>0</v>
      </c>
      <c r="F8" s="4">
        <v>27</v>
      </c>
      <c r="G8" s="4">
        <v>54</v>
      </c>
      <c r="H8" s="4">
        <v>0</v>
      </c>
      <c r="I8" s="4">
        <v>0</v>
      </c>
      <c r="J8" s="4">
        <v>0</v>
      </c>
      <c r="K8" s="4">
        <v>81</v>
      </c>
      <c r="L8" s="4">
        <v>0</v>
      </c>
      <c r="M8" s="4">
        <v>0</v>
      </c>
      <c r="N8" s="4">
        <v>54</v>
      </c>
      <c r="O8" s="4">
        <v>0</v>
      </c>
      <c r="P8" s="4">
        <v>27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27</v>
      </c>
    </row>
    <row r="9" spans="1:22">
      <c r="A9" s="4" t="s">
        <v>9</v>
      </c>
      <c r="B9" s="4" t="s">
        <v>43</v>
      </c>
      <c r="C9" s="4">
        <v>0</v>
      </c>
      <c r="D9" s="4">
        <v>27</v>
      </c>
      <c r="E9" s="4">
        <v>0</v>
      </c>
      <c r="F9" s="4">
        <v>54</v>
      </c>
      <c r="G9" s="4">
        <v>26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27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27</v>
      </c>
    </row>
    <row r="10" spans="1:22">
      <c r="A10" s="4" t="s">
        <v>10</v>
      </c>
      <c r="B10" s="4" t="s">
        <v>44</v>
      </c>
      <c r="C10" s="4">
        <v>27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27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</row>
    <row r="11" spans="1:22">
      <c r="A11" s="4" t="s">
        <v>11</v>
      </c>
      <c r="B11" s="4" t="s">
        <v>45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27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</row>
    <row r="12" spans="1:22">
      <c r="A12" s="4" t="s">
        <v>12</v>
      </c>
      <c r="B12" s="4" t="s">
        <v>46</v>
      </c>
      <c r="C12" s="4">
        <v>0</v>
      </c>
      <c r="D12" s="4">
        <v>0</v>
      </c>
      <c r="E12" s="4">
        <v>27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</row>
    <row r="13" spans="1:22">
      <c r="A13" s="4" t="s">
        <v>13</v>
      </c>
      <c r="B13" s="4" t="s">
        <v>47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</row>
    <row r="14" spans="1:22">
      <c r="A14" s="4" t="s">
        <v>14</v>
      </c>
      <c r="B14" s="4" t="s">
        <v>48</v>
      </c>
      <c r="C14" s="4">
        <v>0</v>
      </c>
      <c r="D14" s="4">
        <v>0</v>
      </c>
      <c r="E14" s="4">
        <v>0</v>
      </c>
      <c r="F14" s="4">
        <v>27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27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</row>
    <row r="15" spans="1:22">
      <c r="A15" s="4" t="s">
        <v>15</v>
      </c>
      <c r="B15" s="4" t="s">
        <v>49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</row>
    <row r="16" spans="1:22">
      <c r="A16" s="4" t="s">
        <v>16</v>
      </c>
      <c r="B16" s="4" t="s">
        <v>50</v>
      </c>
      <c r="C16" s="4">
        <v>0</v>
      </c>
      <c r="D16" s="4">
        <v>0</v>
      </c>
      <c r="E16" s="4">
        <v>0</v>
      </c>
      <c r="F16" s="4">
        <v>0</v>
      </c>
      <c r="G16" s="4">
        <v>108</v>
      </c>
      <c r="H16" s="4">
        <v>63</v>
      </c>
      <c r="I16" s="4">
        <v>0</v>
      </c>
      <c r="J16" s="4">
        <v>0</v>
      </c>
      <c r="K16" s="4">
        <v>405</v>
      </c>
      <c r="L16" s="4">
        <v>27</v>
      </c>
      <c r="M16" s="4">
        <v>0</v>
      </c>
      <c r="N16" s="4">
        <v>0</v>
      </c>
      <c r="O16" s="4">
        <v>0</v>
      </c>
      <c r="P16" s="4">
        <v>27</v>
      </c>
      <c r="Q16" s="4">
        <v>0</v>
      </c>
      <c r="R16" s="4">
        <v>0</v>
      </c>
      <c r="S16" s="4">
        <v>0</v>
      </c>
      <c r="T16" s="4">
        <v>0</v>
      </c>
      <c r="U16" s="4">
        <v>27</v>
      </c>
      <c r="V16" s="4">
        <v>0</v>
      </c>
    </row>
    <row r="17" spans="1:22">
      <c r="A17" s="4" t="s">
        <v>13</v>
      </c>
      <c r="B17" s="4" t="s">
        <v>51</v>
      </c>
      <c r="C17" s="4">
        <v>0</v>
      </c>
      <c r="D17" s="4">
        <v>27</v>
      </c>
      <c r="E17" s="4">
        <v>27</v>
      </c>
      <c r="F17" s="4">
        <v>0</v>
      </c>
      <c r="G17" s="4">
        <v>80</v>
      </c>
      <c r="H17" s="4">
        <v>378</v>
      </c>
      <c r="I17" s="4">
        <v>27</v>
      </c>
      <c r="J17" s="4">
        <v>27</v>
      </c>
      <c r="K17" s="4">
        <v>648</v>
      </c>
      <c r="L17" s="4">
        <v>54</v>
      </c>
      <c r="M17" s="4">
        <v>0</v>
      </c>
      <c r="N17" s="4">
        <v>27</v>
      </c>
      <c r="O17" s="4">
        <v>0</v>
      </c>
      <c r="P17" s="4">
        <v>162</v>
      </c>
      <c r="Q17" s="4">
        <v>0</v>
      </c>
      <c r="R17" s="4">
        <v>0</v>
      </c>
      <c r="S17" s="4">
        <v>0</v>
      </c>
      <c r="T17" s="4">
        <v>54</v>
      </c>
      <c r="U17" s="4">
        <v>0</v>
      </c>
      <c r="V17" s="4">
        <v>27</v>
      </c>
    </row>
    <row r="18" spans="1:22">
      <c r="A18" s="4" t="s">
        <v>17</v>
      </c>
      <c r="B18" s="4" t="s">
        <v>74</v>
      </c>
      <c r="C18" s="4">
        <v>107</v>
      </c>
      <c r="D18" s="4">
        <v>27</v>
      </c>
      <c r="E18" s="4">
        <v>54</v>
      </c>
      <c r="F18" s="4">
        <v>55</v>
      </c>
      <c r="G18" s="4">
        <v>81</v>
      </c>
      <c r="H18" s="4">
        <v>189</v>
      </c>
      <c r="I18" s="4">
        <v>0</v>
      </c>
      <c r="J18" s="4">
        <v>27</v>
      </c>
      <c r="K18" s="4">
        <v>972</v>
      </c>
      <c r="L18" s="4">
        <v>54</v>
      </c>
      <c r="M18" s="4">
        <v>0</v>
      </c>
      <c r="N18" s="4">
        <v>0</v>
      </c>
      <c r="O18" s="4">
        <v>0</v>
      </c>
      <c r="P18" s="4">
        <v>135</v>
      </c>
      <c r="Q18" s="4">
        <v>0</v>
      </c>
      <c r="R18" s="4">
        <v>0</v>
      </c>
      <c r="S18" s="4">
        <v>0</v>
      </c>
      <c r="T18" s="4">
        <v>0</v>
      </c>
      <c r="U18" s="4">
        <v>27</v>
      </c>
      <c r="V18" s="4">
        <v>27</v>
      </c>
    </row>
    <row r="19" spans="1:22">
      <c r="A19" s="4" t="s">
        <v>18</v>
      </c>
      <c r="B19" s="4" t="s">
        <v>52</v>
      </c>
      <c r="C19" s="4">
        <v>81</v>
      </c>
      <c r="D19" s="4">
        <v>52</v>
      </c>
      <c r="E19" s="4">
        <v>53</v>
      </c>
      <c r="F19" s="4">
        <v>54</v>
      </c>
      <c r="G19" s="4">
        <v>189</v>
      </c>
      <c r="H19" s="4">
        <v>378</v>
      </c>
      <c r="I19" s="4">
        <v>0</v>
      </c>
      <c r="J19" s="4">
        <v>0</v>
      </c>
      <c r="K19" s="4">
        <v>1296</v>
      </c>
      <c r="L19" s="4">
        <v>81</v>
      </c>
      <c r="M19" s="4">
        <v>0</v>
      </c>
      <c r="N19" s="4">
        <v>54</v>
      </c>
      <c r="O19" s="4">
        <v>0</v>
      </c>
      <c r="P19" s="4">
        <v>135</v>
      </c>
      <c r="Q19" s="4">
        <v>0</v>
      </c>
      <c r="R19" s="4">
        <v>54</v>
      </c>
      <c r="S19" s="4">
        <v>108</v>
      </c>
      <c r="T19" s="4">
        <v>0</v>
      </c>
      <c r="U19" s="4">
        <v>0</v>
      </c>
      <c r="V19" s="4">
        <v>54</v>
      </c>
    </row>
    <row r="20" spans="1:22">
      <c r="A20" s="4" t="s">
        <v>19</v>
      </c>
      <c r="B20" s="4" t="s">
        <v>53</v>
      </c>
      <c r="C20" s="4">
        <v>0</v>
      </c>
      <c r="D20" s="4">
        <v>0</v>
      </c>
      <c r="E20" s="4">
        <v>27</v>
      </c>
      <c r="F20" s="4">
        <v>0</v>
      </c>
      <c r="G20" s="4">
        <v>0</v>
      </c>
      <c r="H20" s="4">
        <v>126</v>
      </c>
      <c r="I20" s="4">
        <v>0</v>
      </c>
      <c r="J20" s="4">
        <v>0</v>
      </c>
      <c r="K20" s="4">
        <v>162</v>
      </c>
      <c r="L20" s="4">
        <v>54</v>
      </c>
      <c r="M20" s="4">
        <v>0</v>
      </c>
      <c r="N20" s="4">
        <v>0</v>
      </c>
      <c r="O20" s="4">
        <v>0</v>
      </c>
      <c r="P20" s="4">
        <v>27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</row>
    <row r="21" spans="1:22">
      <c r="A21" s="4" t="s">
        <v>20</v>
      </c>
      <c r="B21" s="4" t="s">
        <v>54</v>
      </c>
      <c r="C21" s="4">
        <v>0</v>
      </c>
      <c r="D21" s="4">
        <v>54</v>
      </c>
      <c r="E21" s="4">
        <v>27</v>
      </c>
      <c r="F21" s="4">
        <v>81</v>
      </c>
      <c r="G21" s="4">
        <v>108</v>
      </c>
      <c r="H21" s="4">
        <v>315</v>
      </c>
      <c r="I21" s="4">
        <v>0</v>
      </c>
      <c r="J21" s="4">
        <v>0</v>
      </c>
      <c r="K21" s="4">
        <v>324</v>
      </c>
      <c r="L21" s="4">
        <v>54</v>
      </c>
      <c r="M21" s="4">
        <v>0</v>
      </c>
      <c r="N21" s="4">
        <v>0</v>
      </c>
      <c r="O21" s="4">
        <v>0</v>
      </c>
      <c r="P21" s="4">
        <v>54</v>
      </c>
      <c r="Q21" s="4">
        <v>0</v>
      </c>
      <c r="R21" s="4">
        <v>27</v>
      </c>
      <c r="S21" s="4">
        <v>27</v>
      </c>
      <c r="T21" s="4">
        <v>27</v>
      </c>
      <c r="U21" s="4">
        <v>27</v>
      </c>
      <c r="V21" s="4">
        <v>27</v>
      </c>
    </row>
    <row r="22" spans="1:22">
      <c r="A22" s="4" t="s">
        <v>21</v>
      </c>
      <c r="B22" s="4" t="s">
        <v>55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27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</row>
    <row r="23" spans="1:22">
      <c r="A23" s="4" t="s">
        <v>22</v>
      </c>
      <c r="B23" s="4" t="s">
        <v>56</v>
      </c>
      <c r="C23" s="4">
        <v>27</v>
      </c>
      <c r="D23" s="4">
        <v>54</v>
      </c>
      <c r="E23" s="4">
        <v>27</v>
      </c>
      <c r="F23" s="4">
        <v>54</v>
      </c>
      <c r="G23" s="4">
        <v>27</v>
      </c>
      <c r="H23" s="4">
        <v>126</v>
      </c>
      <c r="I23" s="4">
        <v>0</v>
      </c>
      <c r="J23" s="4">
        <v>27</v>
      </c>
      <c r="K23" s="4">
        <v>243</v>
      </c>
      <c r="L23" s="4">
        <v>0</v>
      </c>
      <c r="M23" s="4">
        <v>0</v>
      </c>
      <c r="N23" s="4">
        <v>0</v>
      </c>
      <c r="O23" s="4">
        <v>0</v>
      </c>
      <c r="P23" s="4">
        <v>54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27</v>
      </c>
    </row>
    <row r="24" spans="1:22">
      <c r="A24" s="4" t="s">
        <v>23</v>
      </c>
      <c r="B24" s="4" t="s">
        <v>57</v>
      </c>
      <c r="C24" s="4">
        <v>0</v>
      </c>
      <c r="D24" s="4">
        <v>27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</row>
    <row r="25" spans="1:22">
      <c r="A25" s="4" t="s">
        <v>15</v>
      </c>
      <c r="B25" s="4" t="s">
        <v>4</v>
      </c>
      <c r="C25" s="4">
        <v>0</v>
      </c>
      <c r="D25" s="4">
        <v>0</v>
      </c>
      <c r="E25" s="4">
        <v>27</v>
      </c>
      <c r="F25" s="4">
        <v>26</v>
      </c>
      <c r="G25" s="4">
        <v>0</v>
      </c>
      <c r="H25" s="4">
        <v>63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27</v>
      </c>
      <c r="Q25" s="4">
        <v>0</v>
      </c>
      <c r="R25" s="4">
        <v>0</v>
      </c>
      <c r="S25" s="4">
        <v>27</v>
      </c>
      <c r="T25" s="4">
        <v>27</v>
      </c>
      <c r="U25" s="4">
        <v>0</v>
      </c>
      <c r="V25" s="4">
        <v>0</v>
      </c>
    </row>
    <row r="26" spans="1:22">
      <c r="A26" s="4" t="s">
        <v>24</v>
      </c>
      <c r="B26" s="4" t="s">
        <v>56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63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27</v>
      </c>
      <c r="V26" s="4">
        <v>27</v>
      </c>
    </row>
    <row r="27" spans="1:22">
      <c r="A27" s="4" t="s">
        <v>25</v>
      </c>
      <c r="B27" s="4" t="s">
        <v>58</v>
      </c>
      <c r="C27" s="4">
        <v>0</v>
      </c>
      <c r="D27" s="4">
        <v>27</v>
      </c>
      <c r="E27" s="4">
        <v>26</v>
      </c>
      <c r="F27" s="4">
        <v>0</v>
      </c>
      <c r="G27" s="4">
        <v>25</v>
      </c>
      <c r="H27" s="4">
        <v>0</v>
      </c>
      <c r="I27" s="4">
        <v>0</v>
      </c>
      <c r="J27" s="4">
        <v>0</v>
      </c>
      <c r="K27" s="4">
        <v>0</v>
      </c>
      <c r="L27" s="4">
        <v>27</v>
      </c>
      <c r="M27" s="4">
        <v>0</v>
      </c>
      <c r="N27" s="4">
        <v>0</v>
      </c>
      <c r="O27" s="4">
        <v>0</v>
      </c>
      <c r="P27" s="4">
        <v>54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</row>
    <row r="28" spans="1:22">
      <c r="A28" s="4" t="s">
        <v>26</v>
      </c>
      <c r="B28" s="4" t="s">
        <v>59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63</v>
      </c>
      <c r="I28" s="4">
        <v>0</v>
      </c>
      <c r="J28" s="4">
        <v>0</v>
      </c>
      <c r="K28" s="4">
        <v>162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27</v>
      </c>
    </row>
    <row r="29" spans="1:22">
      <c r="A29" s="4" t="s">
        <v>27</v>
      </c>
      <c r="B29" s="4" t="s">
        <v>60</v>
      </c>
      <c r="C29" s="4">
        <v>27</v>
      </c>
      <c r="D29" s="4">
        <v>0</v>
      </c>
      <c r="E29" s="4">
        <v>0</v>
      </c>
      <c r="F29" s="4">
        <v>0</v>
      </c>
      <c r="G29" s="4">
        <v>27</v>
      </c>
      <c r="H29" s="4">
        <v>189</v>
      </c>
      <c r="I29" s="4">
        <v>0</v>
      </c>
      <c r="J29" s="4">
        <v>0</v>
      </c>
      <c r="K29" s="4">
        <v>162</v>
      </c>
      <c r="L29" s="4">
        <v>27</v>
      </c>
      <c r="M29" s="4">
        <v>0</v>
      </c>
      <c r="N29" s="4">
        <v>0</v>
      </c>
      <c r="O29" s="4">
        <v>0</v>
      </c>
      <c r="P29" s="4">
        <v>27</v>
      </c>
      <c r="Q29" s="4">
        <v>0</v>
      </c>
      <c r="R29" s="4">
        <v>0</v>
      </c>
      <c r="S29" s="4">
        <v>27</v>
      </c>
      <c r="T29" s="4">
        <v>27</v>
      </c>
      <c r="U29" s="4">
        <v>0</v>
      </c>
      <c r="V29" s="4">
        <v>54</v>
      </c>
    </row>
    <row r="30" spans="1:22">
      <c r="A30" s="4" t="s">
        <v>28</v>
      </c>
      <c r="B30" s="4" t="s">
        <v>61</v>
      </c>
      <c r="C30" s="4">
        <v>0</v>
      </c>
      <c r="D30" s="4">
        <v>27</v>
      </c>
      <c r="E30" s="4">
        <v>27</v>
      </c>
      <c r="F30" s="4">
        <v>0</v>
      </c>
      <c r="G30" s="4">
        <v>81</v>
      </c>
      <c r="H30" s="4">
        <v>63</v>
      </c>
      <c r="I30" s="4">
        <v>0</v>
      </c>
      <c r="J30" s="4">
        <v>0</v>
      </c>
      <c r="K30" s="4">
        <v>324</v>
      </c>
      <c r="L30" s="4">
        <v>0</v>
      </c>
      <c r="M30" s="4">
        <v>0</v>
      </c>
      <c r="N30" s="4">
        <v>54</v>
      </c>
      <c r="O30" s="4">
        <v>27</v>
      </c>
      <c r="P30" s="4">
        <v>108</v>
      </c>
      <c r="Q30" s="4">
        <v>0</v>
      </c>
      <c r="R30" s="4">
        <v>0</v>
      </c>
      <c r="S30" s="4">
        <v>27</v>
      </c>
      <c r="T30" s="4">
        <v>0</v>
      </c>
      <c r="U30" s="4">
        <v>0</v>
      </c>
      <c r="V30" s="4">
        <v>27</v>
      </c>
    </row>
    <row r="31" spans="1:22">
      <c r="A31" s="4" t="s">
        <v>29</v>
      </c>
      <c r="B31" s="4" t="s">
        <v>57</v>
      </c>
      <c r="C31" s="4">
        <v>0</v>
      </c>
      <c r="D31" s="4">
        <v>0</v>
      </c>
      <c r="E31" s="4">
        <v>27</v>
      </c>
      <c r="F31" s="4">
        <v>0</v>
      </c>
      <c r="G31" s="4">
        <v>27</v>
      </c>
      <c r="H31" s="4">
        <v>252</v>
      </c>
      <c r="I31" s="4">
        <v>0</v>
      </c>
      <c r="J31" s="4">
        <v>0</v>
      </c>
      <c r="K31" s="4">
        <v>405</v>
      </c>
      <c r="L31" s="4">
        <v>0</v>
      </c>
      <c r="M31" s="4">
        <v>0</v>
      </c>
      <c r="N31" s="4">
        <v>54</v>
      </c>
      <c r="O31" s="4">
        <v>0</v>
      </c>
      <c r="P31" s="4">
        <v>27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27</v>
      </c>
    </row>
    <row r="32" spans="1:22">
      <c r="A32" s="4" t="s">
        <v>30</v>
      </c>
      <c r="B32" s="4" t="s">
        <v>62</v>
      </c>
      <c r="C32" s="4">
        <v>0</v>
      </c>
      <c r="D32" s="4">
        <v>135</v>
      </c>
      <c r="E32" s="4">
        <v>27</v>
      </c>
      <c r="F32" s="4">
        <v>81</v>
      </c>
      <c r="G32" s="4">
        <v>54</v>
      </c>
      <c r="H32" s="4">
        <v>441</v>
      </c>
      <c r="I32" s="4">
        <v>0</v>
      </c>
      <c r="J32" s="4">
        <v>54</v>
      </c>
      <c r="K32" s="4">
        <v>1215</v>
      </c>
      <c r="L32" s="4">
        <v>54</v>
      </c>
      <c r="M32" s="4">
        <v>0</v>
      </c>
      <c r="N32" s="4">
        <v>81</v>
      </c>
      <c r="O32" s="4">
        <v>27</v>
      </c>
      <c r="P32" s="4">
        <v>189</v>
      </c>
      <c r="Q32" s="4">
        <v>0</v>
      </c>
      <c r="R32" s="4">
        <v>0</v>
      </c>
      <c r="S32" s="4">
        <v>135</v>
      </c>
      <c r="T32" s="4">
        <v>0</v>
      </c>
      <c r="U32" s="4">
        <v>0</v>
      </c>
      <c r="V32" s="4">
        <v>54</v>
      </c>
    </row>
    <row r="33" spans="1:22">
      <c r="A33" s="4" t="s">
        <v>31</v>
      </c>
      <c r="B33" s="4" t="s">
        <v>63</v>
      </c>
      <c r="C33" s="4">
        <v>0</v>
      </c>
      <c r="D33" s="4">
        <v>81</v>
      </c>
      <c r="E33" s="4">
        <v>54</v>
      </c>
      <c r="F33" s="4">
        <v>27</v>
      </c>
      <c r="G33" s="4">
        <v>162</v>
      </c>
      <c r="H33" s="4">
        <v>693</v>
      </c>
      <c r="I33" s="4">
        <v>0</v>
      </c>
      <c r="J33" s="4">
        <v>27</v>
      </c>
      <c r="K33" s="4">
        <v>891</v>
      </c>
      <c r="L33" s="4">
        <v>81</v>
      </c>
      <c r="M33" s="4">
        <v>0</v>
      </c>
      <c r="N33" s="4">
        <v>108</v>
      </c>
      <c r="O33" s="4">
        <v>27</v>
      </c>
      <c r="P33" s="4">
        <v>189</v>
      </c>
      <c r="Q33" s="4">
        <v>0</v>
      </c>
      <c r="R33" s="4">
        <v>0</v>
      </c>
      <c r="S33" s="4">
        <v>81</v>
      </c>
      <c r="T33" s="4">
        <v>0</v>
      </c>
      <c r="U33" s="4">
        <v>0</v>
      </c>
      <c r="V33" s="4">
        <v>0</v>
      </c>
    </row>
    <row r="34" spans="1:22">
      <c r="A34" s="4" t="s">
        <v>32</v>
      </c>
      <c r="B34" s="4" t="s">
        <v>64</v>
      </c>
      <c r="C34" s="4">
        <v>27</v>
      </c>
      <c r="D34" s="4">
        <v>162</v>
      </c>
      <c r="E34" s="4">
        <v>81</v>
      </c>
      <c r="F34" s="4">
        <v>54</v>
      </c>
      <c r="G34" s="4">
        <v>189</v>
      </c>
      <c r="H34" s="4">
        <v>630</v>
      </c>
      <c r="I34" s="4">
        <v>0</v>
      </c>
      <c r="J34" s="4">
        <v>27</v>
      </c>
      <c r="K34" s="4">
        <v>972</v>
      </c>
      <c r="L34" s="4">
        <v>108</v>
      </c>
      <c r="M34" s="4">
        <v>0</v>
      </c>
      <c r="N34" s="4">
        <v>81</v>
      </c>
      <c r="O34" s="4">
        <v>27</v>
      </c>
      <c r="P34" s="4">
        <v>243</v>
      </c>
      <c r="Q34" s="4">
        <v>0</v>
      </c>
      <c r="R34" s="4">
        <v>27</v>
      </c>
      <c r="S34" s="4">
        <v>27</v>
      </c>
      <c r="T34" s="4">
        <v>0</v>
      </c>
      <c r="U34" s="4">
        <v>0</v>
      </c>
      <c r="V34" s="4">
        <v>54</v>
      </c>
    </row>
    <row r="35" spans="1:22">
      <c r="A35" s="4" t="s">
        <v>33</v>
      </c>
      <c r="B35" s="4" t="s">
        <v>65</v>
      </c>
      <c r="C35" s="4">
        <v>0</v>
      </c>
      <c r="D35" s="4">
        <v>108</v>
      </c>
      <c r="E35" s="4">
        <v>108</v>
      </c>
      <c r="F35" s="4">
        <v>0</v>
      </c>
      <c r="G35" s="4">
        <v>135</v>
      </c>
      <c r="H35" s="4">
        <v>378</v>
      </c>
      <c r="I35" s="4">
        <v>0</v>
      </c>
      <c r="J35" s="4">
        <v>0</v>
      </c>
      <c r="K35" s="4">
        <v>243</v>
      </c>
      <c r="L35" s="4">
        <v>54</v>
      </c>
      <c r="M35" s="4">
        <v>0</v>
      </c>
      <c r="N35" s="4">
        <v>0</v>
      </c>
      <c r="O35" s="4">
        <v>0</v>
      </c>
      <c r="P35" s="4">
        <v>108</v>
      </c>
      <c r="Q35" s="4">
        <v>0</v>
      </c>
      <c r="R35" s="4">
        <v>27</v>
      </c>
      <c r="S35" s="4">
        <v>0</v>
      </c>
      <c r="T35" s="4">
        <v>0</v>
      </c>
      <c r="U35" s="4">
        <v>0</v>
      </c>
      <c r="V35" s="4">
        <v>0</v>
      </c>
    </row>
    <row r="36" spans="1:22">
      <c r="A36" s="4" t="s">
        <v>34</v>
      </c>
      <c r="B36" s="4" t="s">
        <v>66</v>
      </c>
      <c r="C36" s="4">
        <v>81</v>
      </c>
      <c r="D36" s="4">
        <v>108</v>
      </c>
      <c r="E36" s="4">
        <v>54</v>
      </c>
      <c r="F36" s="4">
        <v>162</v>
      </c>
      <c r="G36" s="4">
        <v>216</v>
      </c>
      <c r="H36" s="4">
        <v>504</v>
      </c>
      <c r="I36" s="4">
        <v>0</v>
      </c>
      <c r="J36" s="4">
        <v>0</v>
      </c>
      <c r="K36" s="4">
        <v>486</v>
      </c>
      <c r="L36" s="4">
        <v>27</v>
      </c>
      <c r="M36" s="4">
        <v>0</v>
      </c>
      <c r="N36" s="4">
        <v>27</v>
      </c>
      <c r="O36" s="4">
        <v>27</v>
      </c>
      <c r="P36" s="4">
        <v>54</v>
      </c>
      <c r="Q36" s="4">
        <v>0</v>
      </c>
      <c r="R36" s="4">
        <v>54</v>
      </c>
      <c r="S36" s="4">
        <v>27</v>
      </c>
      <c r="T36" s="4">
        <v>27</v>
      </c>
      <c r="U36" s="4">
        <v>0</v>
      </c>
      <c r="V36" s="4">
        <v>54</v>
      </c>
    </row>
    <row r="37" spans="1:22">
      <c r="A37" s="4" t="s">
        <v>35</v>
      </c>
      <c r="B37" s="4" t="s">
        <v>67</v>
      </c>
      <c r="C37" s="4">
        <v>0</v>
      </c>
      <c r="D37" s="4">
        <v>27</v>
      </c>
      <c r="E37" s="4">
        <v>0</v>
      </c>
      <c r="F37" s="4">
        <v>27</v>
      </c>
      <c r="G37" s="4">
        <v>0</v>
      </c>
      <c r="H37" s="4">
        <v>252</v>
      </c>
      <c r="I37" s="4">
        <v>0</v>
      </c>
      <c r="J37" s="4">
        <v>0</v>
      </c>
      <c r="K37" s="4">
        <v>162</v>
      </c>
      <c r="L37" s="4">
        <v>0</v>
      </c>
      <c r="M37" s="4">
        <v>0</v>
      </c>
      <c r="N37" s="4">
        <v>0</v>
      </c>
      <c r="O37" s="4">
        <v>0</v>
      </c>
      <c r="P37" s="4">
        <v>27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</row>
    <row r="38" spans="1:22">
      <c r="A38" s="4" t="s">
        <v>36</v>
      </c>
      <c r="B38" s="4" t="s">
        <v>68</v>
      </c>
      <c r="C38" s="4">
        <v>27</v>
      </c>
      <c r="D38" s="4">
        <v>189</v>
      </c>
      <c r="E38" s="4">
        <v>81</v>
      </c>
      <c r="F38" s="4">
        <v>135</v>
      </c>
      <c r="G38" s="4">
        <v>54</v>
      </c>
      <c r="H38" s="4">
        <v>756</v>
      </c>
      <c r="I38" s="4">
        <v>27</v>
      </c>
      <c r="J38" s="4">
        <v>0</v>
      </c>
      <c r="K38" s="4">
        <v>324</v>
      </c>
      <c r="L38" s="4">
        <v>27</v>
      </c>
      <c r="M38" s="4">
        <v>0</v>
      </c>
      <c r="N38" s="4">
        <v>54</v>
      </c>
      <c r="O38" s="4">
        <v>27</v>
      </c>
      <c r="P38" s="4">
        <v>216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</row>
    <row r="39" spans="1:22">
      <c r="A39" s="4" t="s">
        <v>37</v>
      </c>
      <c r="B39" s="4" t="s">
        <v>69</v>
      </c>
      <c r="C39" s="4">
        <v>27</v>
      </c>
      <c r="D39" s="4">
        <v>54</v>
      </c>
      <c r="E39" s="4">
        <v>0</v>
      </c>
      <c r="F39" s="4">
        <v>0</v>
      </c>
      <c r="G39" s="4">
        <v>0</v>
      </c>
      <c r="H39" s="4">
        <v>63</v>
      </c>
      <c r="I39" s="4">
        <v>0</v>
      </c>
      <c r="J39" s="4">
        <v>0</v>
      </c>
      <c r="K39" s="4">
        <v>81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</row>
    <row r="40" spans="1:22">
      <c r="A40" s="4" t="s">
        <v>38</v>
      </c>
      <c r="B40" s="4" t="s">
        <v>70</v>
      </c>
      <c r="C40" s="4">
        <v>54</v>
      </c>
      <c r="D40" s="4">
        <v>108</v>
      </c>
      <c r="E40" s="4">
        <v>27</v>
      </c>
      <c r="F40" s="4">
        <v>54</v>
      </c>
      <c r="G40" s="4">
        <v>81</v>
      </c>
      <c r="H40" s="4">
        <v>189</v>
      </c>
      <c r="I40" s="4">
        <v>0</v>
      </c>
      <c r="J40" s="4">
        <v>27</v>
      </c>
      <c r="K40" s="4">
        <v>81</v>
      </c>
      <c r="L40" s="4">
        <v>81</v>
      </c>
      <c r="M40" s="4">
        <v>0</v>
      </c>
      <c r="N40" s="4">
        <v>0</v>
      </c>
      <c r="O40" s="4">
        <v>0</v>
      </c>
      <c r="P40" s="4">
        <v>81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</row>
    <row r="41" spans="1:22">
      <c r="A41" s="4" t="s">
        <v>39</v>
      </c>
      <c r="B41" s="4" t="s">
        <v>71</v>
      </c>
      <c r="C41" s="4">
        <v>0</v>
      </c>
      <c r="D41" s="4">
        <v>0</v>
      </c>
      <c r="E41" s="4">
        <v>0</v>
      </c>
      <c r="F41" s="4">
        <v>27</v>
      </c>
      <c r="G41" s="4">
        <v>54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</row>
    <row r="42" spans="1:22">
      <c r="A42" s="4" t="s">
        <v>40</v>
      </c>
      <c r="B42" s="4" t="s">
        <v>72</v>
      </c>
      <c r="C42" s="4">
        <v>0</v>
      </c>
      <c r="D42" s="4">
        <v>0</v>
      </c>
      <c r="E42" s="4">
        <v>0</v>
      </c>
      <c r="F42" s="4">
        <v>54</v>
      </c>
      <c r="G42" s="4">
        <v>27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27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</row>
    <row r="43" spans="1:22">
      <c r="A43" s="4" t="s">
        <v>41</v>
      </c>
      <c r="B43" s="4" t="s">
        <v>73</v>
      </c>
      <c r="C43" s="4">
        <v>54</v>
      </c>
      <c r="D43" s="4">
        <v>81</v>
      </c>
      <c r="E43" s="4">
        <v>27</v>
      </c>
      <c r="F43" s="4">
        <v>54</v>
      </c>
      <c r="G43" s="4">
        <v>27</v>
      </c>
      <c r="H43" s="4">
        <v>126</v>
      </c>
      <c r="I43" s="4">
        <v>0</v>
      </c>
      <c r="J43" s="4">
        <v>0</v>
      </c>
      <c r="K43" s="4">
        <v>81</v>
      </c>
      <c r="L43" s="4">
        <v>0</v>
      </c>
      <c r="M43" s="4">
        <v>0</v>
      </c>
      <c r="N43" s="4">
        <v>27</v>
      </c>
      <c r="O43" s="4">
        <v>0</v>
      </c>
      <c r="P43" s="4">
        <v>27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</row>
  </sheetData>
  <mergeCells count="2">
    <mergeCell ref="A3:V3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>
      <selection activeCell="B14" sqref="B14"/>
    </sheetView>
  </sheetViews>
  <sheetFormatPr baseColWidth="10"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4"/>
  <sheetViews>
    <sheetView zoomScaleNormal="100" workbookViewId="0">
      <pane ySplit="4" topLeftCell="A38" activePane="bottomLeft" state="frozen"/>
      <selection pane="bottomLeft" activeCell="I47" sqref="I47"/>
    </sheetView>
  </sheetViews>
  <sheetFormatPr baseColWidth="10" defaultColWidth="11.44140625" defaultRowHeight="14.4"/>
  <cols>
    <col min="1" max="1" width="11.44140625" style="18"/>
    <col min="2" max="2" width="20.33203125" style="18" customWidth="1"/>
    <col min="3" max="3" width="10.33203125" style="18" customWidth="1"/>
    <col min="4" max="5" width="9.88671875" style="18" customWidth="1"/>
    <col min="6" max="6" width="8.109375" style="18" customWidth="1"/>
    <col min="7" max="7" width="10.44140625" style="18" customWidth="1"/>
    <col min="8" max="8" width="8.109375" style="18" customWidth="1"/>
    <col min="9" max="9" width="10.6640625" style="18" customWidth="1"/>
    <col min="10" max="10" width="6.88671875" style="18" customWidth="1"/>
    <col min="11" max="11" width="10.6640625" style="18" customWidth="1"/>
    <col min="12" max="12" width="8.44140625" style="18" customWidth="1"/>
    <col min="13" max="13" width="10.5546875" style="18" customWidth="1"/>
    <col min="14" max="14" width="8.44140625" style="18" customWidth="1"/>
    <col min="15" max="15" width="9.44140625" style="18" customWidth="1"/>
    <col min="16" max="16" width="8.44140625" style="18" customWidth="1"/>
    <col min="17" max="17" width="9.6640625" style="18" customWidth="1"/>
    <col min="18" max="18" width="7.88671875" style="18" customWidth="1"/>
    <col min="19" max="19" width="11.5546875" style="18" customWidth="1"/>
    <col min="20" max="20" width="7.88671875" style="18" customWidth="1"/>
    <col min="21" max="21" width="12.44140625" style="18" customWidth="1"/>
    <col min="22" max="22" width="9.44140625" style="18" customWidth="1"/>
    <col min="23" max="23" width="10.88671875" style="18" customWidth="1"/>
    <col min="24" max="16384" width="11.44140625" style="18"/>
  </cols>
  <sheetData>
    <row r="1" spans="1:23" s="17" customFormat="1">
      <c r="A1" s="16" t="s">
        <v>0</v>
      </c>
      <c r="B1" s="16"/>
      <c r="C1" s="16"/>
      <c r="D1" s="16"/>
      <c r="E1" s="16"/>
      <c r="F1" s="16"/>
      <c r="G1" s="16" t="s">
        <v>78</v>
      </c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s="17" customFormat="1">
      <c r="A2" s="16" t="s">
        <v>154</v>
      </c>
      <c r="B2" s="16"/>
      <c r="C2" s="16"/>
      <c r="D2" s="16"/>
      <c r="E2" s="16"/>
      <c r="F2" s="16"/>
      <c r="G2" s="16"/>
      <c r="H2" s="16"/>
      <c r="I2" s="16"/>
      <c r="J2" s="16"/>
      <c r="K2" s="32" t="s">
        <v>125</v>
      </c>
      <c r="L2" s="32"/>
      <c r="M2" s="32"/>
      <c r="N2" s="32"/>
      <c r="O2" s="32"/>
      <c r="P2" s="32"/>
      <c r="Q2" s="32"/>
      <c r="R2" s="32"/>
      <c r="S2" s="32"/>
      <c r="T2" s="16"/>
      <c r="U2" s="16"/>
      <c r="V2" s="16"/>
      <c r="W2" s="16"/>
    </row>
    <row r="3" spans="1:23" ht="13.95" customHeight="1">
      <c r="A3" s="31" t="s">
        <v>77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3">
      <c r="A4" s="19" t="s">
        <v>1</v>
      </c>
      <c r="B4" s="16" t="s">
        <v>2</v>
      </c>
      <c r="C4" s="16">
        <v>1</v>
      </c>
      <c r="D4" s="16">
        <v>2</v>
      </c>
      <c r="E4" s="16">
        <v>3</v>
      </c>
      <c r="F4" s="16">
        <v>4</v>
      </c>
      <c r="G4" s="16">
        <v>5</v>
      </c>
      <c r="H4" s="16">
        <v>6</v>
      </c>
      <c r="I4" s="16">
        <v>7</v>
      </c>
      <c r="J4" s="16">
        <v>8</v>
      </c>
      <c r="K4" s="16">
        <v>10</v>
      </c>
      <c r="L4" s="16">
        <v>12</v>
      </c>
      <c r="M4" s="16">
        <v>14</v>
      </c>
      <c r="N4" s="16">
        <v>16</v>
      </c>
      <c r="O4" s="16">
        <v>18</v>
      </c>
      <c r="P4" s="16">
        <v>20</v>
      </c>
      <c r="Q4" s="16">
        <v>23</v>
      </c>
      <c r="R4" s="16">
        <v>26</v>
      </c>
      <c r="S4" s="16">
        <v>30</v>
      </c>
      <c r="T4" s="16">
        <v>40</v>
      </c>
      <c r="U4" s="16">
        <v>50</v>
      </c>
      <c r="V4" s="16">
        <v>70</v>
      </c>
      <c r="W4" s="26" t="s">
        <v>127</v>
      </c>
    </row>
    <row r="5" spans="1:23">
      <c r="A5" s="19" t="s">
        <v>3</v>
      </c>
      <c r="B5" s="19" t="s">
        <v>4</v>
      </c>
      <c r="C5" s="19">
        <v>26</v>
      </c>
      <c r="D5" s="19">
        <v>0</v>
      </c>
      <c r="E5" s="19">
        <v>0</v>
      </c>
      <c r="F5" s="19">
        <v>0</v>
      </c>
      <c r="G5" s="19">
        <v>109</v>
      </c>
      <c r="H5" s="19">
        <v>63</v>
      </c>
      <c r="I5" s="19">
        <v>0</v>
      </c>
      <c r="J5" s="19">
        <v>0</v>
      </c>
      <c r="K5" s="19">
        <v>81</v>
      </c>
      <c r="L5" s="19">
        <v>0</v>
      </c>
      <c r="M5" s="19">
        <v>0</v>
      </c>
      <c r="N5" s="19">
        <v>54</v>
      </c>
      <c r="O5" s="19">
        <v>0</v>
      </c>
      <c r="P5" s="19">
        <v>27</v>
      </c>
      <c r="Q5" s="19">
        <v>0</v>
      </c>
      <c r="R5" s="19">
        <v>27</v>
      </c>
      <c r="S5" s="19">
        <v>0</v>
      </c>
      <c r="T5" s="19">
        <v>27</v>
      </c>
      <c r="U5" s="19">
        <v>0</v>
      </c>
      <c r="V5" s="19">
        <v>27</v>
      </c>
      <c r="W5" s="19">
        <f>SUM(C5:V5)</f>
        <v>441</v>
      </c>
    </row>
    <row r="6" spans="1:23">
      <c r="A6" s="19" t="s">
        <v>6</v>
      </c>
      <c r="B6" s="19" t="s">
        <v>7</v>
      </c>
      <c r="C6" s="19">
        <v>27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f t="shared" ref="W6:W42" si="0">SUM(C6:V6)</f>
        <v>27</v>
      </c>
    </row>
    <row r="7" spans="1:23">
      <c r="A7" s="19" t="s">
        <v>8</v>
      </c>
      <c r="B7" s="19" t="s">
        <v>42</v>
      </c>
      <c r="C7" s="19">
        <v>0</v>
      </c>
      <c r="D7" s="19">
        <v>0</v>
      </c>
      <c r="E7" s="19">
        <v>0</v>
      </c>
      <c r="F7" s="19">
        <v>27</v>
      </c>
      <c r="G7" s="19">
        <v>54</v>
      </c>
      <c r="H7" s="19">
        <v>0</v>
      </c>
      <c r="I7" s="19">
        <v>0</v>
      </c>
      <c r="J7" s="19">
        <v>0</v>
      </c>
      <c r="K7" s="19">
        <v>81</v>
      </c>
      <c r="L7" s="19">
        <v>0</v>
      </c>
      <c r="M7" s="19">
        <v>0</v>
      </c>
      <c r="N7" s="19">
        <v>54</v>
      </c>
      <c r="O7" s="19">
        <v>0</v>
      </c>
      <c r="P7" s="19">
        <v>27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27</v>
      </c>
      <c r="W7" s="19">
        <f t="shared" si="0"/>
        <v>270</v>
      </c>
    </row>
    <row r="8" spans="1:23">
      <c r="A8" s="19" t="s">
        <v>9</v>
      </c>
      <c r="B8" s="19" t="s">
        <v>43</v>
      </c>
      <c r="C8" s="19">
        <v>0</v>
      </c>
      <c r="D8" s="19">
        <v>27</v>
      </c>
      <c r="E8" s="19">
        <v>0</v>
      </c>
      <c r="F8" s="19">
        <v>54</v>
      </c>
      <c r="G8" s="19">
        <v>26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27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27</v>
      </c>
      <c r="W8" s="19">
        <f t="shared" si="0"/>
        <v>161</v>
      </c>
    </row>
    <row r="9" spans="1:23">
      <c r="A9" s="19" t="s">
        <v>10</v>
      </c>
      <c r="B9" s="19" t="s">
        <v>44</v>
      </c>
      <c r="C9" s="19">
        <v>27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27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f t="shared" si="0"/>
        <v>54</v>
      </c>
    </row>
    <row r="10" spans="1:23">
      <c r="A10" s="19" t="s">
        <v>11</v>
      </c>
      <c r="B10" s="19" t="s">
        <v>45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27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f t="shared" si="0"/>
        <v>27</v>
      </c>
    </row>
    <row r="11" spans="1:23">
      <c r="A11" s="19" t="s">
        <v>12</v>
      </c>
      <c r="B11" s="19" t="s">
        <v>46</v>
      </c>
      <c r="C11" s="19">
        <v>0</v>
      </c>
      <c r="D11" s="19">
        <v>0</v>
      </c>
      <c r="E11" s="19">
        <v>27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f t="shared" si="0"/>
        <v>27</v>
      </c>
    </row>
    <row r="12" spans="1:23">
      <c r="A12" s="19" t="s">
        <v>13</v>
      </c>
      <c r="B12" s="19" t="s">
        <v>47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f t="shared" si="0"/>
        <v>0</v>
      </c>
    </row>
    <row r="13" spans="1:23">
      <c r="A13" s="19" t="s">
        <v>14</v>
      </c>
      <c r="B13" s="19" t="s">
        <v>48</v>
      </c>
      <c r="C13" s="19">
        <v>0</v>
      </c>
      <c r="D13" s="19">
        <v>0</v>
      </c>
      <c r="E13" s="19">
        <v>0</v>
      </c>
      <c r="F13" s="19">
        <v>27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27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f t="shared" si="0"/>
        <v>54</v>
      </c>
    </row>
    <row r="14" spans="1:23">
      <c r="A14" s="19" t="s">
        <v>15</v>
      </c>
      <c r="B14" s="19" t="s">
        <v>49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f t="shared" si="0"/>
        <v>0</v>
      </c>
    </row>
    <row r="15" spans="1:23">
      <c r="A15" s="19" t="s">
        <v>16</v>
      </c>
      <c r="B15" s="19" t="s">
        <v>50</v>
      </c>
      <c r="C15" s="19">
        <v>0</v>
      </c>
      <c r="D15" s="19">
        <v>0</v>
      </c>
      <c r="E15" s="19">
        <v>0</v>
      </c>
      <c r="F15" s="19">
        <v>0</v>
      </c>
      <c r="G15" s="19">
        <v>108</v>
      </c>
      <c r="H15" s="19">
        <v>63</v>
      </c>
      <c r="I15" s="19">
        <v>0</v>
      </c>
      <c r="J15" s="19">
        <v>0</v>
      </c>
      <c r="K15" s="19">
        <v>405</v>
      </c>
      <c r="L15" s="19">
        <v>27</v>
      </c>
      <c r="M15" s="19">
        <v>0</v>
      </c>
      <c r="N15" s="19">
        <v>0</v>
      </c>
      <c r="O15" s="19">
        <v>0</v>
      </c>
      <c r="P15" s="19">
        <v>27</v>
      </c>
      <c r="Q15" s="19">
        <v>0</v>
      </c>
      <c r="R15" s="19">
        <v>0</v>
      </c>
      <c r="S15" s="19">
        <v>0</v>
      </c>
      <c r="T15" s="19">
        <v>0</v>
      </c>
      <c r="U15" s="19">
        <v>27</v>
      </c>
      <c r="V15" s="19">
        <v>0</v>
      </c>
      <c r="W15" s="19">
        <f t="shared" si="0"/>
        <v>657</v>
      </c>
    </row>
    <row r="16" spans="1:23">
      <c r="A16" s="19" t="s">
        <v>13</v>
      </c>
      <c r="B16" s="19" t="s">
        <v>51</v>
      </c>
      <c r="C16" s="19">
        <v>0</v>
      </c>
      <c r="D16" s="19">
        <v>27</v>
      </c>
      <c r="E16" s="19">
        <v>27</v>
      </c>
      <c r="F16" s="19">
        <v>0</v>
      </c>
      <c r="G16" s="19">
        <v>80</v>
      </c>
      <c r="H16" s="19">
        <v>378</v>
      </c>
      <c r="I16" s="19">
        <v>27</v>
      </c>
      <c r="J16" s="19">
        <v>27</v>
      </c>
      <c r="K16" s="19">
        <v>648</v>
      </c>
      <c r="L16" s="19">
        <v>54</v>
      </c>
      <c r="M16" s="19">
        <v>0</v>
      </c>
      <c r="N16" s="19">
        <v>27</v>
      </c>
      <c r="O16" s="19">
        <v>0</v>
      </c>
      <c r="P16" s="19">
        <v>162</v>
      </c>
      <c r="Q16" s="19">
        <v>0</v>
      </c>
      <c r="R16" s="19">
        <v>0</v>
      </c>
      <c r="S16" s="19">
        <v>0</v>
      </c>
      <c r="T16" s="19">
        <v>54</v>
      </c>
      <c r="U16" s="19">
        <v>0</v>
      </c>
      <c r="V16" s="19">
        <v>27</v>
      </c>
      <c r="W16" s="19">
        <f t="shared" si="0"/>
        <v>1538</v>
      </c>
    </row>
    <row r="17" spans="1:23">
      <c r="A17" s="19" t="s">
        <v>17</v>
      </c>
      <c r="B17" s="19" t="s">
        <v>74</v>
      </c>
      <c r="C17" s="19">
        <v>107</v>
      </c>
      <c r="D17" s="19">
        <v>27</v>
      </c>
      <c r="E17" s="19">
        <v>54</v>
      </c>
      <c r="F17" s="19">
        <v>55</v>
      </c>
      <c r="G17" s="19">
        <v>81</v>
      </c>
      <c r="H17" s="19">
        <v>189</v>
      </c>
      <c r="I17" s="19">
        <v>0</v>
      </c>
      <c r="J17" s="19">
        <v>27</v>
      </c>
      <c r="K17" s="19">
        <v>972</v>
      </c>
      <c r="L17" s="19">
        <v>54</v>
      </c>
      <c r="M17" s="19">
        <v>0</v>
      </c>
      <c r="N17" s="19">
        <v>0</v>
      </c>
      <c r="O17" s="19">
        <v>0</v>
      </c>
      <c r="P17" s="19">
        <v>135</v>
      </c>
      <c r="Q17" s="19">
        <v>0</v>
      </c>
      <c r="R17" s="19">
        <v>0</v>
      </c>
      <c r="S17" s="19">
        <v>0</v>
      </c>
      <c r="T17" s="19">
        <v>0</v>
      </c>
      <c r="U17" s="19">
        <v>27</v>
      </c>
      <c r="V17" s="19">
        <v>27</v>
      </c>
      <c r="W17" s="19">
        <f t="shared" si="0"/>
        <v>1755</v>
      </c>
    </row>
    <row r="18" spans="1:23">
      <c r="A18" s="19" t="s">
        <v>18</v>
      </c>
      <c r="B18" s="19" t="s">
        <v>52</v>
      </c>
      <c r="C18" s="19">
        <v>81</v>
      </c>
      <c r="D18" s="19">
        <v>52</v>
      </c>
      <c r="E18" s="19">
        <v>53</v>
      </c>
      <c r="F18" s="19">
        <v>54</v>
      </c>
      <c r="G18" s="19">
        <v>189</v>
      </c>
      <c r="H18" s="19">
        <v>378</v>
      </c>
      <c r="I18" s="19">
        <v>0</v>
      </c>
      <c r="J18" s="19">
        <v>0</v>
      </c>
      <c r="K18" s="19">
        <v>1296</v>
      </c>
      <c r="L18" s="19">
        <v>81</v>
      </c>
      <c r="M18" s="19">
        <v>0</v>
      </c>
      <c r="N18" s="19">
        <v>54</v>
      </c>
      <c r="O18" s="19">
        <v>0</v>
      </c>
      <c r="P18" s="19">
        <v>135</v>
      </c>
      <c r="Q18" s="19">
        <v>0</v>
      </c>
      <c r="R18" s="19">
        <v>54</v>
      </c>
      <c r="S18" s="19">
        <v>108</v>
      </c>
      <c r="T18" s="19">
        <v>0</v>
      </c>
      <c r="U18" s="19">
        <v>0</v>
      </c>
      <c r="V18" s="19">
        <v>54</v>
      </c>
      <c r="W18" s="19">
        <f t="shared" si="0"/>
        <v>2589</v>
      </c>
    </row>
    <row r="19" spans="1:23">
      <c r="A19" s="19" t="s">
        <v>19</v>
      </c>
      <c r="B19" s="19" t="s">
        <v>53</v>
      </c>
      <c r="C19" s="19">
        <v>0</v>
      </c>
      <c r="D19" s="19">
        <v>0</v>
      </c>
      <c r="E19" s="19">
        <v>27</v>
      </c>
      <c r="F19" s="19">
        <v>0</v>
      </c>
      <c r="G19" s="19">
        <v>0</v>
      </c>
      <c r="H19" s="19">
        <v>126</v>
      </c>
      <c r="I19" s="19">
        <v>0</v>
      </c>
      <c r="J19" s="19">
        <v>0</v>
      </c>
      <c r="K19" s="19">
        <v>162</v>
      </c>
      <c r="L19" s="19">
        <v>54</v>
      </c>
      <c r="M19" s="19">
        <v>0</v>
      </c>
      <c r="N19" s="19">
        <v>0</v>
      </c>
      <c r="O19" s="19">
        <v>0</v>
      </c>
      <c r="P19" s="19">
        <v>27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f t="shared" si="0"/>
        <v>396</v>
      </c>
    </row>
    <row r="20" spans="1:23">
      <c r="A20" s="19" t="s">
        <v>20</v>
      </c>
      <c r="B20" s="19" t="s">
        <v>54</v>
      </c>
      <c r="C20" s="19">
        <v>0</v>
      </c>
      <c r="D20" s="19">
        <v>54</v>
      </c>
      <c r="E20" s="19">
        <v>27</v>
      </c>
      <c r="F20" s="19">
        <v>81</v>
      </c>
      <c r="G20" s="19">
        <v>108</v>
      </c>
      <c r="H20" s="19">
        <v>315</v>
      </c>
      <c r="I20" s="19">
        <v>0</v>
      </c>
      <c r="J20" s="19">
        <v>0</v>
      </c>
      <c r="K20" s="19">
        <v>324</v>
      </c>
      <c r="L20" s="19">
        <v>54</v>
      </c>
      <c r="M20" s="19">
        <v>0</v>
      </c>
      <c r="N20" s="19">
        <v>0</v>
      </c>
      <c r="O20" s="19">
        <v>0</v>
      </c>
      <c r="P20" s="19">
        <v>54</v>
      </c>
      <c r="Q20" s="19">
        <v>0</v>
      </c>
      <c r="R20" s="19">
        <v>27</v>
      </c>
      <c r="S20" s="19">
        <v>27</v>
      </c>
      <c r="T20" s="19">
        <v>27</v>
      </c>
      <c r="U20" s="19">
        <v>27</v>
      </c>
      <c r="V20" s="19">
        <v>27</v>
      </c>
      <c r="W20" s="19">
        <f t="shared" si="0"/>
        <v>1152</v>
      </c>
    </row>
    <row r="21" spans="1:23">
      <c r="A21" s="19" t="s">
        <v>21</v>
      </c>
      <c r="B21" s="19" t="s">
        <v>55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27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f t="shared" si="0"/>
        <v>27</v>
      </c>
    </row>
    <row r="22" spans="1:23">
      <c r="A22" s="19" t="s">
        <v>22</v>
      </c>
      <c r="B22" s="19" t="s">
        <v>56</v>
      </c>
      <c r="C22" s="19">
        <v>27</v>
      </c>
      <c r="D22" s="19">
        <v>54</v>
      </c>
      <c r="E22" s="19">
        <v>27</v>
      </c>
      <c r="F22" s="19">
        <v>54</v>
      </c>
      <c r="G22" s="19">
        <v>27</v>
      </c>
      <c r="H22" s="19">
        <v>126</v>
      </c>
      <c r="I22" s="19">
        <v>0</v>
      </c>
      <c r="J22" s="19">
        <v>27</v>
      </c>
      <c r="K22" s="19">
        <v>243</v>
      </c>
      <c r="L22" s="19">
        <v>0</v>
      </c>
      <c r="M22" s="19">
        <v>0</v>
      </c>
      <c r="N22" s="19">
        <v>0</v>
      </c>
      <c r="O22" s="19">
        <v>0</v>
      </c>
      <c r="P22" s="19">
        <v>54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27</v>
      </c>
      <c r="W22" s="19">
        <f t="shared" si="0"/>
        <v>666</v>
      </c>
    </row>
    <row r="23" spans="1:23">
      <c r="A23" s="19" t="s">
        <v>23</v>
      </c>
      <c r="B23" s="19" t="s">
        <v>57</v>
      </c>
      <c r="C23" s="19">
        <v>0</v>
      </c>
      <c r="D23" s="19">
        <v>27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f t="shared" si="0"/>
        <v>27</v>
      </c>
    </row>
    <row r="24" spans="1:23">
      <c r="A24" s="19" t="s">
        <v>15</v>
      </c>
      <c r="B24" s="19" t="s">
        <v>4</v>
      </c>
      <c r="C24" s="19">
        <v>0</v>
      </c>
      <c r="D24" s="19">
        <v>0</v>
      </c>
      <c r="E24" s="19">
        <v>27</v>
      </c>
      <c r="F24" s="19">
        <v>26</v>
      </c>
      <c r="G24" s="19">
        <v>0</v>
      </c>
      <c r="H24" s="19">
        <v>63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27</v>
      </c>
      <c r="Q24" s="19">
        <v>0</v>
      </c>
      <c r="R24" s="19">
        <v>0</v>
      </c>
      <c r="S24" s="19">
        <v>27</v>
      </c>
      <c r="T24" s="19">
        <v>27</v>
      </c>
      <c r="U24" s="19">
        <v>0</v>
      </c>
      <c r="V24" s="19">
        <v>0</v>
      </c>
      <c r="W24" s="19">
        <f t="shared" si="0"/>
        <v>197</v>
      </c>
    </row>
    <row r="25" spans="1:23">
      <c r="A25" s="19" t="s">
        <v>24</v>
      </c>
      <c r="B25" s="19" t="s">
        <v>56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63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27</v>
      </c>
      <c r="V25" s="19">
        <v>27</v>
      </c>
      <c r="W25" s="19">
        <f t="shared" si="0"/>
        <v>117</v>
      </c>
    </row>
    <row r="26" spans="1:23">
      <c r="A26" s="19" t="s">
        <v>25</v>
      </c>
      <c r="B26" s="19" t="s">
        <v>58</v>
      </c>
      <c r="C26" s="19">
        <v>0</v>
      </c>
      <c r="D26" s="19">
        <v>27</v>
      </c>
      <c r="E26" s="19">
        <v>26</v>
      </c>
      <c r="F26" s="19">
        <v>0</v>
      </c>
      <c r="G26" s="19">
        <v>25</v>
      </c>
      <c r="H26" s="19">
        <v>0</v>
      </c>
      <c r="I26" s="19">
        <v>0</v>
      </c>
      <c r="J26" s="19">
        <v>0</v>
      </c>
      <c r="K26" s="19">
        <v>0</v>
      </c>
      <c r="L26" s="19">
        <v>27</v>
      </c>
      <c r="M26" s="19">
        <v>0</v>
      </c>
      <c r="N26" s="19">
        <v>0</v>
      </c>
      <c r="O26" s="19">
        <v>0</v>
      </c>
      <c r="P26" s="19">
        <v>54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f t="shared" si="0"/>
        <v>159</v>
      </c>
    </row>
    <row r="27" spans="1:23">
      <c r="A27" s="19" t="s">
        <v>26</v>
      </c>
      <c r="B27" s="19" t="s">
        <v>59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63</v>
      </c>
      <c r="I27" s="19">
        <v>0</v>
      </c>
      <c r="J27" s="19">
        <v>0</v>
      </c>
      <c r="K27" s="19">
        <v>162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27</v>
      </c>
      <c r="W27" s="19">
        <f t="shared" si="0"/>
        <v>252</v>
      </c>
    </row>
    <row r="28" spans="1:23">
      <c r="A28" s="19" t="s">
        <v>27</v>
      </c>
      <c r="B28" s="19" t="s">
        <v>60</v>
      </c>
      <c r="C28" s="19">
        <v>27</v>
      </c>
      <c r="D28" s="19">
        <v>0</v>
      </c>
      <c r="E28" s="19">
        <v>0</v>
      </c>
      <c r="F28" s="19">
        <v>0</v>
      </c>
      <c r="G28" s="19">
        <v>27</v>
      </c>
      <c r="H28" s="19">
        <v>189</v>
      </c>
      <c r="I28" s="19">
        <v>0</v>
      </c>
      <c r="J28" s="19">
        <v>0</v>
      </c>
      <c r="K28" s="19">
        <v>162</v>
      </c>
      <c r="L28" s="19">
        <v>27</v>
      </c>
      <c r="M28" s="19">
        <v>0</v>
      </c>
      <c r="N28" s="19">
        <v>0</v>
      </c>
      <c r="O28" s="19">
        <v>0</v>
      </c>
      <c r="P28" s="19">
        <v>27</v>
      </c>
      <c r="Q28" s="19">
        <v>0</v>
      </c>
      <c r="R28" s="19">
        <v>0</v>
      </c>
      <c r="S28" s="19">
        <v>27</v>
      </c>
      <c r="T28" s="19">
        <v>27</v>
      </c>
      <c r="U28" s="19">
        <v>0</v>
      </c>
      <c r="V28" s="19">
        <v>54</v>
      </c>
      <c r="W28" s="16">
        <f t="shared" si="0"/>
        <v>567</v>
      </c>
    </row>
    <row r="29" spans="1:23">
      <c r="A29" s="19" t="s">
        <v>28</v>
      </c>
      <c r="B29" s="19" t="s">
        <v>61</v>
      </c>
      <c r="C29" s="19">
        <v>0</v>
      </c>
      <c r="D29" s="19">
        <v>27</v>
      </c>
      <c r="E29" s="19">
        <v>27</v>
      </c>
      <c r="F29" s="19">
        <v>0</v>
      </c>
      <c r="G29" s="19">
        <v>81</v>
      </c>
      <c r="H29" s="19">
        <v>63</v>
      </c>
      <c r="I29" s="19">
        <v>0</v>
      </c>
      <c r="J29" s="19">
        <v>0</v>
      </c>
      <c r="K29" s="19">
        <v>324</v>
      </c>
      <c r="L29" s="19">
        <v>0</v>
      </c>
      <c r="M29" s="19">
        <v>0</v>
      </c>
      <c r="N29" s="19">
        <v>54</v>
      </c>
      <c r="O29" s="19">
        <v>27</v>
      </c>
      <c r="P29" s="19">
        <v>108</v>
      </c>
      <c r="Q29" s="19">
        <v>0</v>
      </c>
      <c r="R29" s="19">
        <v>0</v>
      </c>
      <c r="S29" s="19">
        <v>27</v>
      </c>
      <c r="T29" s="19">
        <v>0</v>
      </c>
      <c r="U29" s="19">
        <v>0</v>
      </c>
      <c r="V29" s="19">
        <v>27</v>
      </c>
      <c r="W29" s="16">
        <f t="shared" si="0"/>
        <v>765</v>
      </c>
    </row>
    <row r="30" spans="1:23">
      <c r="A30" s="19" t="s">
        <v>29</v>
      </c>
      <c r="B30" s="19" t="s">
        <v>57</v>
      </c>
      <c r="C30" s="19">
        <v>0</v>
      </c>
      <c r="D30" s="19">
        <v>0</v>
      </c>
      <c r="E30" s="19">
        <v>27</v>
      </c>
      <c r="F30" s="19">
        <v>0</v>
      </c>
      <c r="G30" s="19">
        <v>27</v>
      </c>
      <c r="H30" s="19">
        <v>252</v>
      </c>
      <c r="I30" s="19">
        <v>0</v>
      </c>
      <c r="J30" s="19">
        <v>0</v>
      </c>
      <c r="K30" s="19">
        <v>405</v>
      </c>
      <c r="L30" s="19">
        <v>0</v>
      </c>
      <c r="M30" s="19">
        <v>0</v>
      </c>
      <c r="N30" s="19">
        <v>54</v>
      </c>
      <c r="O30" s="19">
        <v>0</v>
      </c>
      <c r="P30" s="19">
        <v>27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27</v>
      </c>
      <c r="W30" s="16">
        <f t="shared" si="0"/>
        <v>819</v>
      </c>
    </row>
    <row r="31" spans="1:23">
      <c r="A31" s="19" t="s">
        <v>30</v>
      </c>
      <c r="B31" s="19" t="s">
        <v>62</v>
      </c>
      <c r="C31" s="19">
        <v>0</v>
      </c>
      <c r="D31" s="19">
        <v>135</v>
      </c>
      <c r="E31" s="19">
        <v>27</v>
      </c>
      <c r="F31" s="19">
        <v>81</v>
      </c>
      <c r="G31" s="19">
        <v>54</v>
      </c>
      <c r="H31" s="19">
        <v>441</v>
      </c>
      <c r="I31" s="19">
        <v>0</v>
      </c>
      <c r="J31" s="19">
        <v>54</v>
      </c>
      <c r="K31" s="19">
        <v>1215</v>
      </c>
      <c r="L31" s="19">
        <v>54</v>
      </c>
      <c r="M31" s="19">
        <v>0</v>
      </c>
      <c r="N31" s="19">
        <v>81</v>
      </c>
      <c r="O31" s="19">
        <v>27</v>
      </c>
      <c r="P31" s="19">
        <v>189</v>
      </c>
      <c r="Q31" s="19">
        <v>0</v>
      </c>
      <c r="R31" s="19">
        <v>0</v>
      </c>
      <c r="S31" s="19">
        <v>135</v>
      </c>
      <c r="T31" s="19">
        <v>0</v>
      </c>
      <c r="U31" s="19">
        <v>0</v>
      </c>
      <c r="V31" s="19">
        <v>54</v>
      </c>
      <c r="W31" s="16">
        <f t="shared" si="0"/>
        <v>2547</v>
      </c>
    </row>
    <row r="32" spans="1:23">
      <c r="A32" s="19" t="s">
        <v>31</v>
      </c>
      <c r="B32" s="19" t="s">
        <v>63</v>
      </c>
      <c r="C32" s="19">
        <v>0</v>
      </c>
      <c r="D32" s="19">
        <v>81</v>
      </c>
      <c r="E32" s="19">
        <v>54</v>
      </c>
      <c r="F32" s="19">
        <v>27</v>
      </c>
      <c r="G32" s="19">
        <v>162</v>
      </c>
      <c r="H32" s="19">
        <v>693</v>
      </c>
      <c r="I32" s="19">
        <v>0</v>
      </c>
      <c r="J32" s="19">
        <v>27</v>
      </c>
      <c r="K32" s="19">
        <v>891</v>
      </c>
      <c r="L32" s="19">
        <v>81</v>
      </c>
      <c r="M32" s="19">
        <v>0</v>
      </c>
      <c r="N32" s="19">
        <v>108</v>
      </c>
      <c r="O32" s="19">
        <v>27</v>
      </c>
      <c r="P32" s="19">
        <v>189</v>
      </c>
      <c r="Q32" s="19">
        <v>0</v>
      </c>
      <c r="R32" s="19">
        <v>0</v>
      </c>
      <c r="S32" s="19">
        <v>81</v>
      </c>
      <c r="T32" s="19">
        <v>0</v>
      </c>
      <c r="U32" s="19">
        <v>0</v>
      </c>
      <c r="V32" s="19">
        <v>0</v>
      </c>
      <c r="W32" s="16">
        <f t="shared" si="0"/>
        <v>2421</v>
      </c>
    </row>
    <row r="33" spans="1:23">
      <c r="A33" s="19" t="s">
        <v>32</v>
      </c>
      <c r="B33" s="19" t="s">
        <v>64</v>
      </c>
      <c r="C33" s="19">
        <v>27</v>
      </c>
      <c r="D33" s="19">
        <v>162</v>
      </c>
      <c r="E33" s="19">
        <v>81</v>
      </c>
      <c r="F33" s="19">
        <v>54</v>
      </c>
      <c r="G33" s="19">
        <v>189</v>
      </c>
      <c r="H33" s="19">
        <v>630</v>
      </c>
      <c r="I33" s="19">
        <v>0</v>
      </c>
      <c r="J33" s="19">
        <v>27</v>
      </c>
      <c r="K33" s="19">
        <v>972</v>
      </c>
      <c r="L33" s="19">
        <v>108</v>
      </c>
      <c r="M33" s="19">
        <v>0</v>
      </c>
      <c r="N33" s="19">
        <v>81</v>
      </c>
      <c r="O33" s="19">
        <v>27</v>
      </c>
      <c r="P33" s="19">
        <v>243</v>
      </c>
      <c r="Q33" s="19">
        <v>0</v>
      </c>
      <c r="R33" s="19">
        <v>27</v>
      </c>
      <c r="S33" s="19">
        <v>27</v>
      </c>
      <c r="T33" s="19">
        <v>0</v>
      </c>
      <c r="U33" s="19">
        <v>0</v>
      </c>
      <c r="V33" s="19">
        <v>54</v>
      </c>
      <c r="W33" s="16">
        <f t="shared" si="0"/>
        <v>2709</v>
      </c>
    </row>
    <row r="34" spans="1:23">
      <c r="A34" s="19" t="s">
        <v>33</v>
      </c>
      <c r="B34" s="19" t="s">
        <v>65</v>
      </c>
      <c r="C34" s="19">
        <v>0</v>
      </c>
      <c r="D34" s="19">
        <v>108</v>
      </c>
      <c r="E34" s="19">
        <v>108</v>
      </c>
      <c r="F34" s="19">
        <v>0</v>
      </c>
      <c r="G34" s="19">
        <v>135</v>
      </c>
      <c r="H34" s="19">
        <v>378</v>
      </c>
      <c r="I34" s="19">
        <v>0</v>
      </c>
      <c r="J34" s="19">
        <v>0</v>
      </c>
      <c r="K34" s="19">
        <v>243</v>
      </c>
      <c r="L34" s="19">
        <v>54</v>
      </c>
      <c r="M34" s="19">
        <v>0</v>
      </c>
      <c r="N34" s="19">
        <v>0</v>
      </c>
      <c r="O34" s="19">
        <v>0</v>
      </c>
      <c r="P34" s="19">
        <v>108</v>
      </c>
      <c r="Q34" s="19">
        <v>0</v>
      </c>
      <c r="R34" s="19">
        <v>27</v>
      </c>
      <c r="S34" s="19">
        <v>0</v>
      </c>
      <c r="T34" s="19">
        <v>0</v>
      </c>
      <c r="U34" s="19">
        <v>0</v>
      </c>
      <c r="V34" s="19">
        <v>0</v>
      </c>
      <c r="W34" s="16">
        <f t="shared" si="0"/>
        <v>1161</v>
      </c>
    </row>
    <row r="35" spans="1:23">
      <c r="A35" s="19" t="s">
        <v>34</v>
      </c>
      <c r="B35" s="19" t="s">
        <v>66</v>
      </c>
      <c r="C35" s="19">
        <v>81</v>
      </c>
      <c r="D35" s="19">
        <v>108</v>
      </c>
      <c r="E35" s="19">
        <v>54</v>
      </c>
      <c r="F35" s="19">
        <v>162</v>
      </c>
      <c r="G35" s="19">
        <v>216</v>
      </c>
      <c r="H35" s="19">
        <v>504</v>
      </c>
      <c r="I35" s="19">
        <v>0</v>
      </c>
      <c r="J35" s="19">
        <v>0</v>
      </c>
      <c r="K35" s="19">
        <v>486</v>
      </c>
      <c r="L35" s="19">
        <v>27</v>
      </c>
      <c r="M35" s="19">
        <v>0</v>
      </c>
      <c r="N35" s="19">
        <v>27</v>
      </c>
      <c r="O35" s="19">
        <v>27</v>
      </c>
      <c r="P35" s="19">
        <v>54</v>
      </c>
      <c r="Q35" s="19">
        <v>0</v>
      </c>
      <c r="R35" s="19">
        <v>54</v>
      </c>
      <c r="S35" s="19">
        <v>27</v>
      </c>
      <c r="T35" s="19">
        <v>27</v>
      </c>
      <c r="U35" s="19">
        <v>0</v>
      </c>
      <c r="V35" s="19">
        <v>54</v>
      </c>
      <c r="W35" s="16">
        <f t="shared" si="0"/>
        <v>1908</v>
      </c>
    </row>
    <row r="36" spans="1:23">
      <c r="A36" s="19" t="s">
        <v>35</v>
      </c>
      <c r="B36" s="19" t="s">
        <v>67</v>
      </c>
      <c r="C36" s="19">
        <v>0</v>
      </c>
      <c r="D36" s="19">
        <v>27</v>
      </c>
      <c r="E36" s="19">
        <v>0</v>
      </c>
      <c r="F36" s="19">
        <v>27</v>
      </c>
      <c r="G36" s="19">
        <v>0</v>
      </c>
      <c r="H36" s="19">
        <v>252</v>
      </c>
      <c r="I36" s="19">
        <v>0</v>
      </c>
      <c r="J36" s="19">
        <v>0</v>
      </c>
      <c r="K36" s="19">
        <v>162</v>
      </c>
      <c r="L36" s="19">
        <v>0</v>
      </c>
      <c r="M36" s="19">
        <v>0</v>
      </c>
      <c r="N36" s="19">
        <v>0</v>
      </c>
      <c r="O36" s="19">
        <v>0</v>
      </c>
      <c r="P36" s="19">
        <v>27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6">
        <f t="shared" si="0"/>
        <v>495</v>
      </c>
    </row>
    <row r="37" spans="1:23">
      <c r="A37" s="19" t="s">
        <v>36</v>
      </c>
      <c r="B37" s="19" t="s">
        <v>68</v>
      </c>
      <c r="C37" s="19">
        <v>27</v>
      </c>
      <c r="D37" s="19">
        <v>189</v>
      </c>
      <c r="E37" s="19">
        <v>81</v>
      </c>
      <c r="F37" s="19">
        <v>135</v>
      </c>
      <c r="G37" s="19">
        <v>54</v>
      </c>
      <c r="H37" s="19">
        <v>756</v>
      </c>
      <c r="I37" s="19">
        <v>27</v>
      </c>
      <c r="J37" s="19">
        <v>0</v>
      </c>
      <c r="K37" s="19">
        <v>324</v>
      </c>
      <c r="L37" s="19">
        <v>27</v>
      </c>
      <c r="M37" s="19">
        <v>0</v>
      </c>
      <c r="N37" s="19">
        <v>54</v>
      </c>
      <c r="O37" s="19">
        <v>27</v>
      </c>
      <c r="P37" s="19">
        <v>216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6">
        <f t="shared" si="0"/>
        <v>1917</v>
      </c>
    </row>
    <row r="38" spans="1:23">
      <c r="A38" s="19" t="s">
        <v>37</v>
      </c>
      <c r="B38" s="19" t="s">
        <v>69</v>
      </c>
      <c r="C38" s="19">
        <v>27</v>
      </c>
      <c r="D38" s="19">
        <v>54</v>
      </c>
      <c r="E38" s="19">
        <v>0</v>
      </c>
      <c r="F38" s="19">
        <v>0</v>
      </c>
      <c r="G38" s="19">
        <v>0</v>
      </c>
      <c r="H38" s="19">
        <v>63</v>
      </c>
      <c r="I38" s="19">
        <v>0</v>
      </c>
      <c r="J38" s="19">
        <v>0</v>
      </c>
      <c r="K38" s="19">
        <v>81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6">
        <f t="shared" si="0"/>
        <v>225</v>
      </c>
    </row>
    <row r="39" spans="1:23">
      <c r="A39" s="19" t="s">
        <v>38</v>
      </c>
      <c r="B39" s="19" t="s">
        <v>70</v>
      </c>
      <c r="C39" s="19">
        <v>54</v>
      </c>
      <c r="D39" s="19">
        <v>108</v>
      </c>
      <c r="E39" s="19">
        <v>27</v>
      </c>
      <c r="F39" s="19">
        <v>54</v>
      </c>
      <c r="G39" s="19">
        <v>81</v>
      </c>
      <c r="H39" s="19">
        <v>189</v>
      </c>
      <c r="I39" s="19">
        <v>0</v>
      </c>
      <c r="J39" s="19">
        <v>27</v>
      </c>
      <c r="K39" s="19">
        <v>81</v>
      </c>
      <c r="L39" s="19">
        <v>81</v>
      </c>
      <c r="M39" s="19">
        <v>0</v>
      </c>
      <c r="N39" s="19">
        <v>0</v>
      </c>
      <c r="O39" s="19">
        <v>0</v>
      </c>
      <c r="P39" s="19">
        <v>81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6">
        <f t="shared" si="0"/>
        <v>783</v>
      </c>
    </row>
    <row r="40" spans="1:23">
      <c r="A40" s="19" t="s">
        <v>39</v>
      </c>
      <c r="B40" s="19" t="s">
        <v>71</v>
      </c>
      <c r="C40" s="19">
        <v>0</v>
      </c>
      <c r="D40" s="19">
        <v>0</v>
      </c>
      <c r="E40" s="19">
        <v>0</v>
      </c>
      <c r="F40" s="19">
        <v>27</v>
      </c>
      <c r="G40" s="19">
        <v>54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6">
        <f t="shared" si="0"/>
        <v>81</v>
      </c>
    </row>
    <row r="41" spans="1:23">
      <c r="A41" s="19" t="s">
        <v>40</v>
      </c>
      <c r="B41" s="19" t="s">
        <v>72</v>
      </c>
      <c r="C41" s="19">
        <v>0</v>
      </c>
      <c r="D41" s="19">
        <v>0</v>
      </c>
      <c r="E41" s="19">
        <v>0</v>
      </c>
      <c r="F41" s="19">
        <v>54</v>
      </c>
      <c r="G41" s="19">
        <v>27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27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6">
        <f t="shared" si="0"/>
        <v>108</v>
      </c>
    </row>
    <row r="42" spans="1:23">
      <c r="A42" s="19" t="s">
        <v>41</v>
      </c>
      <c r="B42" s="19" t="s">
        <v>73</v>
      </c>
      <c r="C42" s="19">
        <v>54</v>
      </c>
      <c r="D42" s="19">
        <v>81</v>
      </c>
      <c r="E42" s="19">
        <v>27</v>
      </c>
      <c r="F42" s="19">
        <v>54</v>
      </c>
      <c r="G42" s="19">
        <v>27</v>
      </c>
      <c r="H42" s="19">
        <v>126</v>
      </c>
      <c r="I42" s="19">
        <v>0</v>
      </c>
      <c r="J42" s="19">
        <v>0</v>
      </c>
      <c r="K42" s="19">
        <v>81</v>
      </c>
      <c r="L42" s="19">
        <v>0</v>
      </c>
      <c r="M42" s="19">
        <v>0</v>
      </c>
      <c r="N42" s="19">
        <v>27</v>
      </c>
      <c r="O42" s="19">
        <v>0</v>
      </c>
      <c r="P42" s="19">
        <v>27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6">
        <f t="shared" si="0"/>
        <v>504</v>
      </c>
    </row>
    <row r="43" spans="1:23">
      <c r="B43" s="26" t="s">
        <v>5</v>
      </c>
      <c r="C43" s="16">
        <f>SUM(C5:C42)</f>
        <v>592</v>
      </c>
      <c r="D43" s="16">
        <f>SUM(D5:D42)</f>
        <v>1375</v>
      </c>
      <c r="E43" s="16">
        <f t="shared" ref="E43:W43" si="1">SUM(E5:E42)</f>
        <v>808</v>
      </c>
      <c r="F43" s="16">
        <f t="shared" si="1"/>
        <v>1053</v>
      </c>
      <c r="G43" s="16">
        <f t="shared" si="1"/>
        <v>1941</v>
      </c>
      <c r="H43" s="16">
        <f t="shared" si="1"/>
        <v>6363</v>
      </c>
      <c r="I43" s="16">
        <f t="shared" si="1"/>
        <v>54</v>
      </c>
      <c r="J43" s="16">
        <f t="shared" si="1"/>
        <v>243</v>
      </c>
      <c r="K43" s="16">
        <f t="shared" si="1"/>
        <v>9801</v>
      </c>
      <c r="L43" s="16">
        <f t="shared" si="1"/>
        <v>837</v>
      </c>
      <c r="M43" s="16">
        <f t="shared" si="1"/>
        <v>27</v>
      </c>
      <c r="N43" s="16">
        <f t="shared" si="1"/>
        <v>702</v>
      </c>
      <c r="O43" s="16">
        <f t="shared" si="1"/>
        <v>162</v>
      </c>
      <c r="P43" s="16">
        <f t="shared" si="1"/>
        <v>2079</v>
      </c>
      <c r="Q43" s="16">
        <f t="shared" si="1"/>
        <v>0</v>
      </c>
      <c r="R43" s="16">
        <f t="shared" si="1"/>
        <v>216</v>
      </c>
      <c r="S43" s="16">
        <f t="shared" si="1"/>
        <v>486</v>
      </c>
      <c r="T43" s="16">
        <f t="shared" si="1"/>
        <v>189</v>
      </c>
      <c r="U43" s="16">
        <f t="shared" si="1"/>
        <v>108</v>
      </c>
      <c r="V43" s="16">
        <f t="shared" si="1"/>
        <v>567</v>
      </c>
      <c r="W43" s="16">
        <f t="shared" si="1"/>
        <v>27603</v>
      </c>
    </row>
    <row r="44" spans="1:23">
      <c r="B44" s="26" t="s">
        <v>126</v>
      </c>
      <c r="C44" s="16">
        <f>C43*C4</f>
        <v>592</v>
      </c>
      <c r="D44" s="16">
        <f t="shared" ref="D44:V44" si="2">D43*D4</f>
        <v>2750</v>
      </c>
      <c r="E44" s="16">
        <f t="shared" si="2"/>
        <v>2424</v>
      </c>
      <c r="F44" s="16">
        <f t="shared" si="2"/>
        <v>4212</v>
      </c>
      <c r="G44" s="16">
        <f t="shared" si="2"/>
        <v>9705</v>
      </c>
      <c r="H44" s="16">
        <f t="shared" si="2"/>
        <v>38178</v>
      </c>
      <c r="I44" s="16">
        <f t="shared" si="2"/>
        <v>378</v>
      </c>
      <c r="J44" s="16">
        <f t="shared" si="2"/>
        <v>1944</v>
      </c>
      <c r="K44" s="16">
        <f t="shared" si="2"/>
        <v>98010</v>
      </c>
      <c r="L44" s="16">
        <f t="shared" si="2"/>
        <v>10044</v>
      </c>
      <c r="M44" s="16">
        <f t="shared" si="2"/>
        <v>378</v>
      </c>
      <c r="N44" s="16">
        <f t="shared" si="2"/>
        <v>11232</v>
      </c>
      <c r="O44" s="16">
        <f t="shared" si="2"/>
        <v>2916</v>
      </c>
      <c r="P44" s="16">
        <f t="shared" si="2"/>
        <v>41580</v>
      </c>
      <c r="Q44" s="16">
        <f t="shared" si="2"/>
        <v>0</v>
      </c>
      <c r="R44" s="16">
        <f t="shared" si="2"/>
        <v>5616</v>
      </c>
      <c r="S44" s="16">
        <f t="shared" si="2"/>
        <v>14580</v>
      </c>
      <c r="T44" s="16">
        <f t="shared" si="2"/>
        <v>7560</v>
      </c>
      <c r="U44" s="16">
        <f t="shared" si="2"/>
        <v>5400</v>
      </c>
      <c r="V44" s="16">
        <f t="shared" si="2"/>
        <v>39690</v>
      </c>
      <c r="W44" s="16">
        <f>SUM(C44:V44)</f>
        <v>297189</v>
      </c>
    </row>
    <row r="45" spans="1:23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ht="37.5" customHeight="1">
      <c r="A46" s="26" t="s">
        <v>96</v>
      </c>
      <c r="C46" s="20" t="s">
        <v>98</v>
      </c>
      <c r="D46" s="20"/>
      <c r="E46" s="20" t="s">
        <v>97</v>
      </c>
      <c r="F46" s="20"/>
      <c r="G46" s="20" t="s">
        <v>99</v>
      </c>
      <c r="I46" s="29" t="s">
        <v>156</v>
      </c>
    </row>
    <row r="47" spans="1:23">
      <c r="B47" s="21" t="s">
        <v>75</v>
      </c>
      <c r="C47" s="19">
        <f>C43+G43</f>
        <v>2533</v>
      </c>
      <c r="D47" s="19"/>
      <c r="E47" s="19">
        <f>(D43+H43+K43+M43+O43+R43+S43+U43+V43)</f>
        <v>19105</v>
      </c>
      <c r="F47" s="19"/>
      <c r="G47" s="19">
        <f>(E43+I43+Q43)</f>
        <v>862</v>
      </c>
      <c r="H47" s="19"/>
      <c r="I47" s="19">
        <f>(W44-G48-E48-C48)/4</f>
        <v>63465</v>
      </c>
      <c r="J47" s="19"/>
      <c r="L47" s="19"/>
      <c r="M47" s="19"/>
    </row>
    <row r="48" spans="1:23">
      <c r="B48" s="21" t="s">
        <v>76</v>
      </c>
      <c r="C48" s="19">
        <f>C47*1</f>
        <v>2533</v>
      </c>
      <c r="D48" s="19" t="s">
        <v>78</v>
      </c>
      <c r="E48" s="19">
        <f>E47*2</f>
        <v>38210</v>
      </c>
      <c r="F48" s="19" t="s">
        <v>78</v>
      </c>
      <c r="G48" s="19">
        <f>G47*3</f>
        <v>2586</v>
      </c>
      <c r="H48" s="19"/>
      <c r="I48" s="19">
        <f>I47*4</f>
        <v>253860</v>
      </c>
      <c r="J48" s="19"/>
      <c r="L48" s="19"/>
      <c r="M48" s="19"/>
      <c r="N48" s="18" t="s">
        <v>78</v>
      </c>
    </row>
    <row r="49" spans="1:21">
      <c r="B49" s="21" t="s">
        <v>104</v>
      </c>
      <c r="C49" s="22">
        <f>C48/$W$44*100</f>
        <v>0.85231956768251849</v>
      </c>
      <c r="D49" s="19" t="s">
        <v>78</v>
      </c>
      <c r="E49" s="22">
        <f>E48/$W$44*100</f>
        <v>12.857138050197012</v>
      </c>
      <c r="F49" s="19" t="s">
        <v>78</v>
      </c>
      <c r="G49" s="22">
        <f>G48/$W$44*100</f>
        <v>0.87015333676549267</v>
      </c>
      <c r="H49" s="19"/>
      <c r="I49" s="22">
        <f>I48/$W$44*100</f>
        <v>85.420389045354966</v>
      </c>
      <c r="J49" s="19"/>
      <c r="K49" s="22" t="s">
        <v>78</v>
      </c>
      <c r="L49" s="19"/>
      <c r="M49" s="19"/>
    </row>
    <row r="50" spans="1:21">
      <c r="B50" s="21" t="s">
        <v>78</v>
      </c>
      <c r="C50" s="22" t="s">
        <v>78</v>
      </c>
      <c r="D50" s="22" t="s">
        <v>78</v>
      </c>
      <c r="E50" s="22" t="s">
        <v>78</v>
      </c>
      <c r="F50" s="22" t="s">
        <v>78</v>
      </c>
      <c r="G50" s="22" t="s">
        <v>78</v>
      </c>
      <c r="H50" s="22" t="s">
        <v>78</v>
      </c>
      <c r="I50" s="22" t="s">
        <v>78</v>
      </c>
      <c r="J50" s="19"/>
      <c r="K50" s="22"/>
      <c r="L50" s="19"/>
      <c r="M50" s="19"/>
    </row>
    <row r="51" spans="1:21" ht="28.8">
      <c r="A51" s="26" t="s">
        <v>100</v>
      </c>
      <c r="C51" s="20" t="s">
        <v>98</v>
      </c>
      <c r="D51" s="20"/>
      <c r="E51" s="20" t="s">
        <v>97</v>
      </c>
      <c r="F51" s="20"/>
      <c r="G51" s="20" t="s">
        <v>99</v>
      </c>
      <c r="H51" s="20"/>
      <c r="I51" s="20" t="s">
        <v>101</v>
      </c>
      <c r="J51" s="20"/>
      <c r="K51" s="20" t="s">
        <v>102</v>
      </c>
      <c r="L51" s="23"/>
      <c r="M51" s="29" t="s">
        <v>157</v>
      </c>
    </row>
    <row r="52" spans="1:21">
      <c r="B52" s="21" t="s">
        <v>75</v>
      </c>
      <c r="C52" s="19">
        <f>C43+I43</f>
        <v>646</v>
      </c>
      <c r="D52" s="19"/>
      <c r="E52" s="19">
        <f>D43+J43+M43+P43+R43+U43</f>
        <v>4048</v>
      </c>
      <c r="F52" s="19"/>
      <c r="G52" s="19">
        <f>E43</f>
        <v>808</v>
      </c>
      <c r="H52" s="19"/>
      <c r="I52" s="19">
        <f>F43+K43+N43+T43+V43</f>
        <v>12312</v>
      </c>
      <c r="J52" s="19"/>
      <c r="K52" s="19">
        <f>G43</f>
        <v>1941</v>
      </c>
      <c r="L52" s="19"/>
      <c r="M52" s="19">
        <f>(W44-C53-E53-G53-I53-K53)/6</f>
        <v>37845</v>
      </c>
    </row>
    <row r="53" spans="1:21">
      <c r="B53" s="21" t="s">
        <v>76</v>
      </c>
      <c r="C53" s="19">
        <f>C52</f>
        <v>646</v>
      </c>
      <c r="D53" s="19"/>
      <c r="E53" s="19">
        <f>E52*2</f>
        <v>8096</v>
      </c>
      <c r="F53" s="19"/>
      <c r="G53" s="19">
        <f>G52*3</f>
        <v>2424</v>
      </c>
      <c r="H53" s="19"/>
      <c r="I53" s="19">
        <f>I52*4</f>
        <v>49248</v>
      </c>
      <c r="J53" s="19"/>
      <c r="K53" s="19">
        <f>K52*5</f>
        <v>9705</v>
      </c>
      <c r="L53" s="19"/>
      <c r="M53" s="19">
        <f>M52 * 6</f>
        <v>227070</v>
      </c>
    </row>
    <row r="54" spans="1:21">
      <c r="B54" s="21" t="s">
        <v>104</v>
      </c>
      <c r="C54" s="22">
        <f>(C53/$W$44)*100</f>
        <v>0.21737009108681679</v>
      </c>
      <c r="E54" s="22">
        <f>(E53/$W$44)*100</f>
        <v>2.7241923489765769</v>
      </c>
      <c r="G54" s="22">
        <f>(G53/$W$44)*100</f>
        <v>0.8156425708892322</v>
      </c>
      <c r="I54" s="22">
        <f>(I53/$W$44)*100</f>
        <v>16.571272826383211</v>
      </c>
      <c r="K54" s="22">
        <f>(K53/$W$44)*100</f>
        <v>3.2655986594389432</v>
      </c>
      <c r="M54" s="22">
        <f>(M53/$W$44)*100</f>
        <v>76.40592350322521</v>
      </c>
    </row>
    <row r="55" spans="1:21">
      <c r="B55" s="21"/>
    </row>
    <row r="56" spans="1:21" ht="28.8">
      <c r="A56" s="26" t="s">
        <v>103</v>
      </c>
      <c r="C56" s="20" t="s">
        <v>98</v>
      </c>
      <c r="D56" s="20"/>
      <c r="E56" s="20" t="s">
        <v>97</v>
      </c>
      <c r="F56" s="20"/>
      <c r="G56" s="20" t="s">
        <v>99</v>
      </c>
      <c r="H56" s="20"/>
      <c r="I56" s="20" t="s">
        <v>101</v>
      </c>
      <c r="J56" s="20"/>
      <c r="K56" s="20" t="s">
        <v>102</v>
      </c>
      <c r="L56" s="20"/>
      <c r="M56" s="20" t="s">
        <v>105</v>
      </c>
      <c r="N56" s="20"/>
      <c r="O56" s="20" t="s">
        <v>106</v>
      </c>
      <c r="Q56" s="20" t="s">
        <v>107</v>
      </c>
      <c r="S56" s="29" t="s">
        <v>158</v>
      </c>
    </row>
    <row r="57" spans="1:21">
      <c r="B57" s="21" t="s">
        <v>75</v>
      </c>
      <c r="C57" s="19">
        <f>C43</f>
        <v>592</v>
      </c>
      <c r="E57" s="19">
        <f>D43+L43</f>
        <v>2212</v>
      </c>
      <c r="G57" s="19">
        <f>E43</f>
        <v>808</v>
      </c>
      <c r="I57" s="19">
        <f>F43+M43</f>
        <v>1080</v>
      </c>
      <c r="K57" s="19">
        <f>G43</f>
        <v>1941</v>
      </c>
      <c r="M57" s="19">
        <f>H43+N43+R43</f>
        <v>7281</v>
      </c>
      <c r="O57" s="19">
        <f>I43</f>
        <v>54</v>
      </c>
      <c r="Q57" s="19">
        <f>J43+O43</f>
        <v>405</v>
      </c>
      <c r="S57" s="19">
        <f>SUM(K43:O43)+SUM(P43:R43)*2+S43*3+T43*4+U43*5+V43*7</f>
        <v>22842</v>
      </c>
    </row>
    <row r="58" spans="1:21">
      <c r="B58" s="21" t="s">
        <v>76</v>
      </c>
      <c r="C58" s="18">
        <f>C43*1</f>
        <v>592</v>
      </c>
      <c r="E58" s="19">
        <f>E57*2</f>
        <v>4424</v>
      </c>
      <c r="G58" s="19">
        <f>G57*3</f>
        <v>2424</v>
      </c>
      <c r="I58" s="19">
        <f>I57*4</f>
        <v>4320</v>
      </c>
      <c r="K58" s="19">
        <f>K57*5</f>
        <v>9705</v>
      </c>
      <c r="M58" s="19">
        <f>M57*6</f>
        <v>43686</v>
      </c>
      <c r="O58" s="18">
        <f>O57*7</f>
        <v>378</v>
      </c>
      <c r="Q58" s="19">
        <f>Q57*8</f>
        <v>3240</v>
      </c>
      <c r="S58" s="19">
        <f>S57*10</f>
        <v>228420</v>
      </c>
    </row>
    <row r="59" spans="1:21">
      <c r="B59" s="21" t="s">
        <v>104</v>
      </c>
      <c r="C59" s="22">
        <f>(C58/$W$44)*100</f>
        <v>0.19919983579472994</v>
      </c>
      <c r="E59" s="22">
        <f>(E58/$W$44)*100</f>
        <v>1.4886149891146712</v>
      </c>
      <c r="G59" s="22">
        <f>(G58/$W$44)*100</f>
        <v>0.8156425708892322</v>
      </c>
      <c r="I59" s="22">
        <f>(I58/$W$44)*100</f>
        <v>1.4536204233669483</v>
      </c>
      <c r="K59" s="22">
        <f>(K58/$W$44)*100</f>
        <v>3.2655986594389432</v>
      </c>
      <c r="M59" s="22">
        <f>(M58/$W$44)*100</f>
        <v>14.699736531298266</v>
      </c>
      <c r="O59" s="22">
        <f>(O58/$W$44)*100</f>
        <v>0.12719178704460798</v>
      </c>
      <c r="Q59" s="22">
        <f>(Q58/$W$44)*100</f>
        <v>1.0902153175252112</v>
      </c>
      <c r="S59" s="22">
        <f>(S58/$W$44)*100</f>
        <v>76.860179885527387</v>
      </c>
      <c r="U59" s="22" t="s">
        <v>78</v>
      </c>
    </row>
    <row r="61" spans="1:21" ht="28.8">
      <c r="A61" s="26" t="s">
        <v>108</v>
      </c>
      <c r="C61" s="20" t="s">
        <v>98</v>
      </c>
      <c r="D61" s="20"/>
      <c r="E61" s="20" t="s">
        <v>97</v>
      </c>
      <c r="G61" s="20" t="s">
        <v>99</v>
      </c>
      <c r="H61" s="24"/>
      <c r="I61" s="20" t="s">
        <v>101</v>
      </c>
      <c r="J61" s="24"/>
      <c r="K61" s="20" t="s">
        <v>102</v>
      </c>
      <c r="L61" s="24"/>
      <c r="M61" s="20" t="s">
        <v>105</v>
      </c>
      <c r="N61" s="24"/>
      <c r="O61" s="20" t="s">
        <v>106</v>
      </c>
      <c r="Q61" s="20" t="s">
        <v>107</v>
      </c>
      <c r="S61" s="20" t="s">
        <v>109</v>
      </c>
      <c r="U61" s="29" t="s">
        <v>159</v>
      </c>
    </row>
    <row r="62" spans="1:21">
      <c r="B62" s="21" t="s">
        <v>75</v>
      </c>
      <c r="C62" s="19">
        <f>C43</f>
        <v>592</v>
      </c>
      <c r="E62" s="19">
        <f>D43+M43+R43+U43</f>
        <v>1726</v>
      </c>
      <c r="G62" s="19">
        <f>E43</f>
        <v>808</v>
      </c>
      <c r="I62" s="19">
        <f>F43+N43+T43</f>
        <v>1944</v>
      </c>
      <c r="K62" s="19">
        <f>G43</f>
        <v>1941</v>
      </c>
      <c r="M62" s="19">
        <f>H43+O43+S43</f>
        <v>7011</v>
      </c>
      <c r="O62" s="19">
        <f>I43</f>
        <v>54</v>
      </c>
      <c r="Q62" s="19">
        <f>J43+P43</f>
        <v>2322</v>
      </c>
      <c r="S62" s="19">
        <f>K43+V43</f>
        <v>10368</v>
      </c>
      <c r="U62" s="19">
        <f>SUM(L43:Q43)+SUM(R43:S43)*2+T43*3+U43*4+V43*5</f>
        <v>9045</v>
      </c>
    </row>
    <row r="63" spans="1:21">
      <c r="B63" s="21" t="s">
        <v>76</v>
      </c>
      <c r="C63" s="18">
        <f>C62*1</f>
        <v>592</v>
      </c>
      <c r="E63" s="19">
        <f>E62*2</f>
        <v>3452</v>
      </c>
      <c r="G63" s="19">
        <f>G62*3</f>
        <v>2424</v>
      </c>
      <c r="I63" s="19">
        <f>I62*4</f>
        <v>7776</v>
      </c>
      <c r="K63" s="19">
        <f>K62*5</f>
        <v>9705</v>
      </c>
      <c r="M63" s="19">
        <f>M62*6</f>
        <v>42066</v>
      </c>
      <c r="O63" s="18">
        <f>O62*7</f>
        <v>378</v>
      </c>
      <c r="Q63" s="19">
        <f>Q62*8</f>
        <v>18576</v>
      </c>
      <c r="S63" s="19">
        <f>S62*10</f>
        <v>103680</v>
      </c>
      <c r="U63" s="19">
        <f>U62*12</f>
        <v>108540</v>
      </c>
    </row>
    <row r="64" spans="1:21">
      <c r="B64" s="21" t="s">
        <v>104</v>
      </c>
      <c r="C64" s="22">
        <f>(C63/$W$44)*100</f>
        <v>0.19919983579472994</v>
      </c>
      <c r="E64" s="22">
        <f>(E63/$W$44)*100</f>
        <v>1.1615503938571077</v>
      </c>
      <c r="G64" s="22">
        <f>(G63/$W$44)*100</f>
        <v>0.8156425708892322</v>
      </c>
      <c r="I64" s="22">
        <f>(I63/$W$44)*100</f>
        <v>2.616516762060507</v>
      </c>
      <c r="K64" s="22">
        <f>(K63/$W$44)*100</f>
        <v>3.2655986594389432</v>
      </c>
      <c r="M64" s="22">
        <f>(M63/$W$44)*100</f>
        <v>14.15462887253566</v>
      </c>
      <c r="O64" s="22">
        <f>(O63/$W$44)*100</f>
        <v>0.12719178704460798</v>
      </c>
      <c r="Q64" s="22">
        <f>(Q63/$W$44)*100</f>
        <v>6.250567820477877</v>
      </c>
      <c r="S64" s="22">
        <f>(S63/$W$44)*100</f>
        <v>34.886890160806757</v>
      </c>
      <c r="U64" s="22">
        <f>(U63/$W$44)*100</f>
        <v>36.522213137094575</v>
      </c>
    </row>
  </sheetData>
  <mergeCells count="2">
    <mergeCell ref="A3:W3"/>
    <mergeCell ref="K2:S2"/>
  </mergeCells>
  <phoneticPr fontId="0" type="noConversion"/>
  <printOptions gridLines="1"/>
  <pageMargins left="0.39370078740157483" right="0.39370078740157483" top="0.78740157480314965" bottom="0.59055118110236227" header="0" footer="0"/>
  <pageSetup paperSize="9" scale="64" fitToHeight="2" orientation="landscape" r:id="rId1"/>
  <headerFooter alignWithMargins="0">
    <oddHeader>&amp;L&amp;"Book Antiqua,Negrita"&amp;11&amp;UEjercicio: múltiplos de envasado&amp;C &amp;R&amp;"Book Antiqua,Negrita"&amp;11&amp;UVentas: enero-junio 2.005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topLeftCell="A7" workbookViewId="0">
      <selection activeCell="C15" sqref="C15"/>
    </sheetView>
  </sheetViews>
  <sheetFormatPr baseColWidth="10" defaultColWidth="11.44140625" defaultRowHeight="15.6"/>
  <cols>
    <col min="1" max="1" width="50.109375" style="3" customWidth="1"/>
    <col min="2" max="2" width="13" style="3" customWidth="1"/>
    <col min="3" max="3" width="14.5546875" style="3" customWidth="1"/>
    <col min="4" max="4" width="13.109375" style="3" customWidth="1"/>
    <col min="5" max="5" width="17" style="3" customWidth="1"/>
    <col min="6" max="6" width="17.6640625" style="3" customWidth="1"/>
    <col min="7" max="7" width="4.44140625" style="3" customWidth="1"/>
    <col min="8" max="8" width="13.44140625" style="3" customWidth="1"/>
    <col min="9" max="9" width="17.6640625" style="3" customWidth="1"/>
    <col min="10" max="10" width="13" style="3" customWidth="1"/>
    <col min="11" max="16384" width="11.44140625" style="3"/>
  </cols>
  <sheetData>
    <row r="1" spans="1:9">
      <c r="A1" s="33" t="s">
        <v>111</v>
      </c>
      <c r="B1" s="34"/>
      <c r="C1" s="34"/>
      <c r="D1" s="34"/>
      <c r="E1" s="34"/>
      <c r="F1" s="35"/>
    </row>
    <row r="2" spans="1:9">
      <c r="A2" s="28" t="s">
        <v>112</v>
      </c>
      <c r="B2" s="26" t="s">
        <v>79</v>
      </c>
      <c r="C2" s="26" t="s">
        <v>80</v>
      </c>
      <c r="D2" s="26" t="s">
        <v>81</v>
      </c>
      <c r="E2" s="26" t="s">
        <v>82</v>
      </c>
      <c r="F2" s="26" t="s">
        <v>83</v>
      </c>
      <c r="H2" s="26" t="s">
        <v>95</v>
      </c>
      <c r="I2" s="26" t="s">
        <v>110</v>
      </c>
    </row>
    <row r="3" spans="1:9">
      <c r="A3" s="9" t="s">
        <v>76</v>
      </c>
      <c r="B3" s="1">
        <v>297189</v>
      </c>
      <c r="C3" s="4">
        <f>simulaciones!I48</f>
        <v>253860</v>
      </c>
      <c r="D3" s="4">
        <f>simulaciones!M53</f>
        <v>227070</v>
      </c>
      <c r="E3" s="4">
        <f>simulaciones!S58</f>
        <v>228420</v>
      </c>
      <c r="F3" s="4">
        <f>simulaciones!U63</f>
        <v>108540</v>
      </c>
      <c r="H3" s="3" t="s">
        <v>90</v>
      </c>
      <c r="I3" s="3">
        <v>0.16</v>
      </c>
    </row>
    <row r="4" spans="1:9">
      <c r="A4" s="3" t="s">
        <v>84</v>
      </c>
      <c r="C4" s="4">
        <f>C3/4</f>
        <v>63465</v>
      </c>
      <c r="D4" s="4">
        <f>D3/6</f>
        <v>37845</v>
      </c>
      <c r="E4" s="4">
        <f>E3/10</f>
        <v>22842</v>
      </c>
      <c r="F4" s="4">
        <f>F3/12</f>
        <v>9045</v>
      </c>
      <c r="H4" s="3" t="s">
        <v>91</v>
      </c>
      <c r="I4" s="3">
        <v>0.21</v>
      </c>
    </row>
    <row r="5" spans="1:9">
      <c r="A5" s="3" t="s">
        <v>85</v>
      </c>
      <c r="C5" s="6">
        <f>simulaciones!I49</f>
        <v>85.420389045354966</v>
      </c>
      <c r="D5" s="6">
        <f>simulaciones!M54</f>
        <v>76.40592350322521</v>
      </c>
      <c r="E5" s="6">
        <f>simulaciones!S59</f>
        <v>76.860179885527387</v>
      </c>
      <c r="F5" s="6">
        <f>simulaciones!U64</f>
        <v>36.522213137094575</v>
      </c>
      <c r="H5" s="3" t="s">
        <v>92</v>
      </c>
      <c r="I5" s="3">
        <v>0.25</v>
      </c>
    </row>
    <row r="6" spans="1:9">
      <c r="A6" s="27" t="s">
        <v>120</v>
      </c>
      <c r="B6" s="1">
        <v>0</v>
      </c>
      <c r="C6" s="1">
        <f>C4*I3</f>
        <v>10154.4</v>
      </c>
      <c r="D6" s="1">
        <f>D4*I4</f>
        <v>7947.45</v>
      </c>
      <c r="E6" s="1">
        <f>E4*I5</f>
        <v>5710.5</v>
      </c>
      <c r="F6" s="1">
        <f>F4*I6</f>
        <v>2713.5</v>
      </c>
      <c r="H6" s="3" t="s">
        <v>93</v>
      </c>
      <c r="I6" s="3">
        <v>0.3</v>
      </c>
    </row>
    <row r="7" spans="1:9">
      <c r="A7" s="27" t="s">
        <v>160</v>
      </c>
      <c r="B7" s="1">
        <v>0</v>
      </c>
      <c r="C7" s="1">
        <f>(C$3)*($I$10/3600)</f>
        <v>352.58333333333337</v>
      </c>
      <c r="D7" s="1">
        <f t="shared" ref="D7:F7" si="0">(D$3)*($I$10/3600)</f>
        <v>315.375</v>
      </c>
      <c r="E7" s="1">
        <f t="shared" si="0"/>
        <v>317.25</v>
      </c>
      <c r="F7" s="1">
        <f t="shared" si="0"/>
        <v>150.75</v>
      </c>
      <c r="H7" s="2" t="s">
        <v>94</v>
      </c>
      <c r="I7" s="3">
        <v>21</v>
      </c>
    </row>
    <row r="8" spans="1:9">
      <c r="A8" s="27" t="s">
        <v>128</v>
      </c>
      <c r="B8" s="1">
        <v>0</v>
      </c>
      <c r="C8" s="1">
        <f>C7*$I$7</f>
        <v>7404.2500000000009</v>
      </c>
      <c r="D8" s="1">
        <f t="shared" ref="D8:F8" si="1">D7*$I$7</f>
        <v>6622.875</v>
      </c>
      <c r="E8" s="1">
        <f t="shared" si="1"/>
        <v>6662.25</v>
      </c>
      <c r="F8" s="1">
        <f t="shared" si="1"/>
        <v>3165.75</v>
      </c>
    </row>
    <row r="9" spans="1:9">
      <c r="A9" s="11" t="s">
        <v>78</v>
      </c>
      <c r="B9" s="3" t="s">
        <v>78</v>
      </c>
      <c r="C9" s="4" t="s">
        <v>78</v>
      </c>
      <c r="D9" s="4" t="s">
        <v>78</v>
      </c>
      <c r="E9" s="4" t="s">
        <v>78</v>
      </c>
      <c r="F9" s="4" t="s">
        <v>78</v>
      </c>
      <c r="H9" s="33" t="s">
        <v>114</v>
      </c>
      <c r="I9" s="34"/>
    </row>
    <row r="10" spans="1:9">
      <c r="A10" s="5" t="s">
        <v>116</v>
      </c>
      <c r="B10" s="3" t="s">
        <v>78</v>
      </c>
      <c r="C10" s="4" t="s">
        <v>78</v>
      </c>
      <c r="D10" s="4" t="s">
        <v>78</v>
      </c>
      <c r="E10" s="4" t="s">
        <v>78</v>
      </c>
      <c r="F10" s="4" t="s">
        <v>78</v>
      </c>
      <c r="H10" s="10" t="s">
        <v>115</v>
      </c>
      <c r="I10" s="3">
        <v>5</v>
      </c>
    </row>
    <row r="11" spans="1:9">
      <c r="A11" s="27" t="s">
        <v>76</v>
      </c>
      <c r="B11" s="4">
        <f>$B$3</f>
        <v>297189</v>
      </c>
      <c r="C11" s="4">
        <f>$B$3-C3</f>
        <v>43329</v>
      </c>
      <c r="D11" s="4">
        <f>$B$3-D3</f>
        <v>70119</v>
      </c>
      <c r="E11" s="4">
        <f>$B$3-E3</f>
        <v>68769</v>
      </c>
      <c r="F11" s="4">
        <f>$B$3-F3</f>
        <v>188649</v>
      </c>
      <c r="H11" s="10" t="s">
        <v>113</v>
      </c>
      <c r="I11" s="3">
        <v>15</v>
      </c>
    </row>
    <row r="12" spans="1:9" ht="18.75" customHeight="1">
      <c r="A12" s="27" t="s">
        <v>161</v>
      </c>
      <c r="B12" s="4">
        <f>(B11)*($I$14)/3600</f>
        <v>1485.9449999999999</v>
      </c>
      <c r="C12" s="4">
        <f>(C11)*($I$14)/3600</f>
        <v>216.64500000000001</v>
      </c>
      <c r="D12" s="4">
        <f>(D11)*($I$14)/3600</f>
        <v>350.59500000000003</v>
      </c>
      <c r="E12" s="4">
        <f>(E11)*($I$14)/3600</f>
        <v>343.84500000000003</v>
      </c>
      <c r="F12" s="4">
        <f>(F11)*($I$14)/3600</f>
        <v>943.245</v>
      </c>
      <c r="H12" s="3" t="s">
        <v>78</v>
      </c>
      <c r="I12" s="3" t="s">
        <v>78</v>
      </c>
    </row>
    <row r="13" spans="1:9">
      <c r="A13" s="27" t="s">
        <v>119</v>
      </c>
      <c r="B13" s="1">
        <f>B12*$I$7</f>
        <v>31204.844999999998</v>
      </c>
      <c r="C13" s="1">
        <f>C12*$I$7</f>
        <v>4549.5450000000001</v>
      </c>
      <c r="D13" s="1">
        <f t="shared" ref="D13:F13" si="2">D12*$I$7</f>
        <v>7362.4950000000008</v>
      </c>
      <c r="E13" s="1">
        <f t="shared" si="2"/>
        <v>7220.7450000000008</v>
      </c>
      <c r="F13" s="1">
        <f t="shared" si="2"/>
        <v>19808.145</v>
      </c>
      <c r="H13" s="33" t="s">
        <v>124</v>
      </c>
      <c r="I13" s="34"/>
    </row>
    <row r="14" spans="1:9">
      <c r="A14" s="3" t="s">
        <v>78</v>
      </c>
      <c r="B14" s="3" t="s">
        <v>78</v>
      </c>
      <c r="C14" s="4" t="s">
        <v>78</v>
      </c>
      <c r="D14" s="4" t="s">
        <v>78</v>
      </c>
      <c r="E14" s="4" t="s">
        <v>78</v>
      </c>
      <c r="F14" s="4" t="s">
        <v>78</v>
      </c>
      <c r="I14" s="3">
        <v>18</v>
      </c>
    </row>
    <row r="15" spans="1:9">
      <c r="A15" s="27" t="s">
        <v>121</v>
      </c>
      <c r="B15" s="1">
        <f>B6+B8+B13</f>
        <v>31204.844999999998</v>
      </c>
      <c r="C15" s="1">
        <f t="shared" ref="C15:F15" si="3">C6+C8+C13</f>
        <v>22108.195</v>
      </c>
      <c r="D15" s="1">
        <f t="shared" si="3"/>
        <v>21932.82</v>
      </c>
      <c r="E15" s="1">
        <f t="shared" si="3"/>
        <v>19593.495000000003</v>
      </c>
      <c r="F15" s="1">
        <f t="shared" si="3"/>
        <v>25687.395</v>
      </c>
    </row>
    <row r="16" spans="1:9">
      <c r="A16" s="3" t="s">
        <v>78</v>
      </c>
      <c r="B16" s="3" t="s">
        <v>78</v>
      </c>
      <c r="C16" s="4" t="s">
        <v>78</v>
      </c>
      <c r="D16" s="4" t="s">
        <v>78</v>
      </c>
      <c r="E16" s="4" t="s">
        <v>78</v>
      </c>
      <c r="F16" s="4" t="s">
        <v>78</v>
      </c>
    </row>
    <row r="17" spans="1:6">
      <c r="A17" s="27" t="s">
        <v>122</v>
      </c>
      <c r="B17" s="1">
        <f>B15*2</f>
        <v>62409.689999999995</v>
      </c>
      <c r="C17" s="1">
        <f t="shared" ref="C17:F17" si="4">C15*2</f>
        <v>44216.39</v>
      </c>
      <c r="D17" s="1">
        <f t="shared" si="4"/>
        <v>43865.64</v>
      </c>
      <c r="E17" s="1">
        <f t="shared" si="4"/>
        <v>39186.990000000005</v>
      </c>
      <c r="F17" s="1">
        <f t="shared" si="4"/>
        <v>51374.79</v>
      </c>
    </row>
    <row r="19" spans="1:6">
      <c r="A19" s="27" t="s">
        <v>123</v>
      </c>
      <c r="B19" s="1">
        <f>$B$17-B17</f>
        <v>0</v>
      </c>
      <c r="C19" s="1">
        <f>$B$17-C17</f>
        <v>18193.299999999996</v>
      </c>
      <c r="D19" s="1">
        <f>$B$17-D17</f>
        <v>18544.049999999996</v>
      </c>
      <c r="E19" s="1">
        <f>$B$17-E17</f>
        <v>23222.69999999999</v>
      </c>
      <c r="F19" s="1">
        <f>$B$17-F17</f>
        <v>11034.899999999994</v>
      </c>
    </row>
    <row r="21" spans="1:6">
      <c r="A21" s="8" t="s">
        <v>117</v>
      </c>
      <c r="C21" s="26" t="s">
        <v>80</v>
      </c>
      <c r="D21" s="26" t="s">
        <v>81</v>
      </c>
      <c r="E21" s="26" t="s">
        <v>82</v>
      </c>
      <c r="F21" s="26" t="s">
        <v>83</v>
      </c>
    </row>
    <row r="22" spans="1:6">
      <c r="A22" s="3" t="s">
        <v>118</v>
      </c>
      <c r="C22" s="12" t="s">
        <v>86</v>
      </c>
      <c r="D22" s="7" t="s">
        <v>87</v>
      </c>
      <c r="E22" s="7" t="s">
        <v>88</v>
      </c>
      <c r="F22" s="7" t="s">
        <v>89</v>
      </c>
    </row>
    <row r="23" spans="1:6">
      <c r="C23" s="12"/>
      <c r="D23" s="7"/>
      <c r="E23" s="7"/>
      <c r="F23" s="7"/>
    </row>
    <row r="24" spans="1:6">
      <c r="C24" s="12"/>
      <c r="D24" s="7"/>
      <c r="E24" s="7"/>
      <c r="F24" s="7"/>
    </row>
    <row r="25" spans="1:6">
      <c r="C25" s="12"/>
      <c r="D25" s="7"/>
      <c r="E25" s="7"/>
      <c r="F25" s="7"/>
    </row>
    <row r="26" spans="1:6">
      <c r="C26" s="12"/>
      <c r="D26" s="7"/>
      <c r="E26" s="7"/>
      <c r="F26" s="7"/>
    </row>
    <row r="27" spans="1:6">
      <c r="C27" s="12"/>
      <c r="D27" s="7"/>
      <c r="E27" s="7"/>
      <c r="F27" s="7"/>
    </row>
    <row r="28" spans="1:6">
      <c r="C28" s="12"/>
      <c r="D28" s="7"/>
      <c r="E28" s="7"/>
      <c r="F28" s="7"/>
    </row>
    <row r="29" spans="1:6">
      <c r="C29" s="12"/>
      <c r="D29" s="7"/>
      <c r="E29" s="7"/>
      <c r="F29" s="7"/>
    </row>
    <row r="30" spans="1:6">
      <c r="C30" s="12"/>
      <c r="D30" s="7"/>
      <c r="E30" s="7"/>
      <c r="F30" s="7"/>
    </row>
    <row r="31" spans="1:6">
      <c r="C31" s="12"/>
      <c r="D31" s="7"/>
      <c r="E31" s="7"/>
      <c r="F31" s="7"/>
    </row>
    <row r="32" spans="1:6">
      <c r="C32" s="12"/>
      <c r="D32" s="7"/>
      <c r="E32" s="7"/>
      <c r="F32" s="7"/>
    </row>
    <row r="33" spans="3:6">
      <c r="C33" s="12"/>
      <c r="D33" s="7"/>
      <c r="E33" s="7"/>
      <c r="F33" s="7"/>
    </row>
    <row r="34" spans="3:6">
      <c r="C34" s="12"/>
      <c r="D34" s="7"/>
      <c r="E34" s="7"/>
      <c r="F34" s="7"/>
    </row>
    <row r="35" spans="3:6">
      <c r="C35" s="12"/>
      <c r="D35" s="7"/>
      <c r="E35" s="7"/>
      <c r="F35" s="7"/>
    </row>
  </sheetData>
  <mergeCells count="3">
    <mergeCell ref="A1:F1"/>
    <mergeCell ref="H9:I9"/>
    <mergeCell ref="H13:I13"/>
  </mergeCells>
  <phoneticPr fontId="0" type="noConversion"/>
  <printOptions gridLines="1"/>
  <pageMargins left="0.39370078740157483" right="0.78740157480314965" top="0.59055118110236227" bottom="0.98425196850393704" header="0" footer="0"/>
  <pageSetup paperSize="9" scale="91" orientation="landscape" horizontalDpi="300" verticalDpi="300" r:id="rId1"/>
  <headerFooter alignWithMargins="0">
    <oddHeader xml:space="preserve">&amp;L&amp;"Book Antiqua,Negrita"&amp;11&amp;UEjercicio: múltiplos de embalado&amp;C &amp;R&amp;"Book Antiqua,Negrita"&amp;11&amp;USolución: elección alternativa&amp;"Arial,Normal"&amp;10&amp;U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datos iniciales</vt:lpstr>
      <vt:lpstr>borrador</vt:lpstr>
      <vt:lpstr>simulaciones</vt:lpstr>
      <vt:lpstr>eleccion alternativa</vt:lpstr>
      <vt:lpstr>'eleccion alternativa'!Área_de_impresión</vt:lpstr>
      <vt:lpstr>simulaciones!Área_de_impresión</vt:lpstr>
      <vt:lpstr>simulaciones!Títulos_a_imprimir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</dc:creator>
  <cp:lastModifiedBy>Usuario</cp:lastModifiedBy>
  <cp:lastPrinted>2006-04-10T03:56:35Z</cp:lastPrinted>
  <dcterms:created xsi:type="dcterms:W3CDTF">2000-01-04T19:57:15Z</dcterms:created>
  <dcterms:modified xsi:type="dcterms:W3CDTF">2020-12-06T14:49:33Z</dcterms:modified>
</cp:coreProperties>
</file>